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0" documentId="13_ncr:1_{35F1D3B1-B3A6-4C47-922A-E7EF2155A3B8}" xr6:coauthVersionLast="47" xr6:coauthVersionMax="47" xr10:uidLastSave="{00000000-0000-0000-0000-000000000000}"/>
  <bookViews>
    <workbookView xWindow="-120" yWindow="-120" windowWidth="29040" windowHeight="15840" tabRatio="891" activeTab="1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64" sheetId="31" r:id="rId3"/>
    <sheet name="Лист1" sheetId="41" r:id="rId4"/>
    <sheet name="натур показатели патриотика" sheetId="39" r:id="rId5"/>
    <sheet name="патриотика0,3664" sheetId="14" r:id="rId6"/>
    <sheet name="натур показатели таланты+инициа" sheetId="40" r:id="rId7"/>
    <sheet name="таланты+инициативы0,2672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'инновации+добровольчество0,3664'!$A$266:$I$459</definedName>
    <definedName name="_xlnm._FilterDatabase" localSheetId="7" hidden="1">'таланты+инициативы0,2672'!$A$237:$I$401</definedName>
    <definedName name="_xlnm.Print_Area" localSheetId="0">затраты!$A$1:$K$24</definedName>
    <definedName name="_xlnm.Print_Area" localSheetId="2">'инновации+добровольчество0,3664'!$A$1:$I$521</definedName>
    <definedName name="_xlnm.Print_Area" localSheetId="5">'патриотика0,3664'!$A$1:$I$536</definedName>
    <definedName name="_xlnm.Print_Area" localSheetId="7">'таланты+инициативы0,2672'!$A$1:$I$486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8" i="14" l="1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146" i="14"/>
  <c r="G147" i="14"/>
  <c r="G148" i="14"/>
  <c r="G149" i="14"/>
  <c r="G150" i="14"/>
  <c r="G151" i="14"/>
  <c r="G152" i="14"/>
  <c r="G195" i="15"/>
  <c r="E260" i="14"/>
  <c r="E261" i="14"/>
  <c r="E262" i="14"/>
  <c r="E263" i="14"/>
  <c r="E264" i="14"/>
  <c r="E265" i="14"/>
  <c r="D239" i="15"/>
  <c r="D170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3" i="15"/>
  <c r="F105" i="15"/>
  <c r="F106" i="15"/>
  <c r="F107" i="15"/>
  <c r="F108" i="15"/>
  <c r="F109" i="15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22" i="15"/>
  <c r="F123" i="15"/>
  <c r="F59" i="15"/>
  <c r="F124" i="15" s="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16" i="40"/>
  <c r="C29" i="40"/>
  <c r="C30" i="40"/>
  <c r="C31" i="40"/>
  <c r="C32" i="40"/>
  <c r="C33" i="40"/>
  <c r="C34" i="40"/>
  <c r="C35" i="40"/>
  <c r="C36" i="40"/>
  <c r="C37" i="40"/>
  <c r="C38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16" i="40"/>
  <c r="A2" i="31"/>
  <c r="E17" i="39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E46" i="39"/>
  <c r="E47" i="39"/>
  <c r="E48" i="39"/>
  <c r="E49" i="39"/>
  <c r="E50" i="39"/>
  <c r="E51" i="39"/>
  <c r="E52" i="39"/>
  <c r="E53" i="39"/>
  <c r="E54" i="39"/>
  <c r="E55" i="39"/>
  <c r="E56" i="39"/>
  <c r="E57" i="39"/>
  <c r="E58" i="39"/>
  <c r="E59" i="39"/>
  <c r="E60" i="39"/>
  <c r="E61" i="39"/>
  <c r="E62" i="39"/>
  <c r="E63" i="39"/>
  <c r="E64" i="39"/>
  <c r="E65" i="39"/>
  <c r="E66" i="39"/>
  <c r="E67" i="39"/>
  <c r="E68" i="39"/>
  <c r="E69" i="39"/>
  <c r="E70" i="39"/>
  <c r="E71" i="39"/>
  <c r="E72" i="39"/>
  <c r="E73" i="39"/>
  <c r="E74" i="39"/>
  <c r="E75" i="39"/>
  <c r="E76" i="39"/>
  <c r="E77" i="39"/>
  <c r="E78" i="39"/>
  <c r="E79" i="39"/>
  <c r="E80" i="39"/>
  <c r="E81" i="39"/>
  <c r="E82" i="39"/>
  <c r="E83" i="39"/>
  <c r="E84" i="39"/>
  <c r="E16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45" i="39"/>
  <c r="C46" i="39"/>
  <c r="C47" i="39"/>
  <c r="C48" i="39"/>
  <c r="C49" i="39"/>
  <c r="C50" i="39"/>
  <c r="C51" i="39"/>
  <c r="C52" i="39"/>
  <c r="C53" i="39"/>
  <c r="C54" i="39"/>
  <c r="C55" i="39"/>
  <c r="C56" i="39"/>
  <c r="C57" i="39"/>
  <c r="C58" i="39"/>
  <c r="C59" i="39"/>
  <c r="C60" i="39"/>
  <c r="C61" i="39"/>
  <c r="C62" i="39"/>
  <c r="C63" i="39"/>
  <c r="C64" i="39"/>
  <c r="C65" i="39"/>
  <c r="C66" i="39"/>
  <c r="C67" i="39"/>
  <c r="C68" i="39"/>
  <c r="C69" i="39"/>
  <c r="C70" i="39"/>
  <c r="C71" i="39"/>
  <c r="C72" i="39"/>
  <c r="C73" i="39"/>
  <c r="C74" i="39"/>
  <c r="C75" i="39"/>
  <c r="C76" i="39"/>
  <c r="C77" i="39"/>
  <c r="C78" i="39"/>
  <c r="C79" i="39"/>
  <c r="C80" i="39"/>
  <c r="C81" i="39"/>
  <c r="C82" i="39"/>
  <c r="C83" i="39"/>
  <c r="C84" i="39"/>
  <c r="C16" i="39"/>
  <c r="G58" i="14"/>
  <c r="G59" i="14"/>
  <c r="G60" i="14"/>
  <c r="G61" i="14"/>
  <c r="G62" i="14"/>
  <c r="G64" i="14"/>
  <c r="G65" i="14"/>
  <c r="G67" i="14"/>
  <c r="G68" i="14"/>
  <c r="G69" i="14"/>
  <c r="G70" i="14"/>
  <c r="G71" i="14"/>
  <c r="G72" i="14"/>
  <c r="G73" i="14"/>
  <c r="G74" i="14"/>
  <c r="G75" i="14"/>
  <c r="G77" i="14"/>
  <c r="G78" i="14"/>
  <c r="G79" i="14"/>
  <c r="G80" i="14"/>
  <c r="G81" i="14"/>
  <c r="G82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57" i="14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E33" i="38"/>
  <c r="E34" i="38"/>
  <c r="E35" i="38"/>
  <c r="E36" i="38"/>
  <c r="E37" i="38"/>
  <c r="E38" i="38"/>
  <c r="E39" i="38"/>
  <c r="E40" i="38"/>
  <c r="E41" i="38"/>
  <c r="E42" i="38"/>
  <c r="E43" i="38"/>
  <c r="E44" i="38"/>
  <c r="E45" i="38"/>
  <c r="E46" i="38"/>
  <c r="E47" i="38"/>
  <c r="E48" i="38"/>
  <c r="E49" i="38"/>
  <c r="E50" i="38"/>
  <c r="E51" i="38"/>
  <c r="E52" i="38"/>
  <c r="E53" i="38"/>
  <c r="E54" i="38"/>
  <c r="E55" i="38"/>
  <c r="E56" i="38"/>
  <c r="E57" i="38"/>
  <c r="E58" i="38"/>
  <c r="E59" i="38"/>
  <c r="E60" i="38"/>
  <c r="E61" i="38"/>
  <c r="E62" i="38"/>
  <c r="E63" i="38"/>
  <c r="E64" i="38"/>
  <c r="E65" i="38"/>
  <c r="E66" i="38"/>
  <c r="E67" i="38"/>
  <c r="E68" i="38"/>
  <c r="E69" i="38"/>
  <c r="E70" i="38"/>
  <c r="E71" i="38"/>
  <c r="E72" i="38"/>
  <c r="E73" i="38"/>
  <c r="E74" i="38"/>
  <c r="E75" i="38"/>
  <c r="E76" i="38"/>
  <c r="E77" i="38"/>
  <c r="E78" i="38"/>
  <c r="E79" i="38"/>
  <c r="E80" i="38"/>
  <c r="E81" i="38"/>
  <c r="E82" i="38"/>
  <c r="E83" i="38"/>
  <c r="E84" i="38"/>
  <c r="E85" i="38"/>
  <c r="E86" i="38"/>
  <c r="E87" i="38"/>
  <c r="E88" i="38"/>
  <c r="E89" i="38"/>
  <c r="E90" i="38"/>
  <c r="E91" i="38"/>
  <c r="E92" i="38"/>
  <c r="E93" i="38"/>
  <c r="E94" i="38"/>
  <c r="E95" i="38"/>
  <c r="E16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D33" i="38"/>
  <c r="D34" i="38"/>
  <c r="D35" i="38"/>
  <c r="D36" i="38"/>
  <c r="D37" i="38"/>
  <c r="D38" i="38"/>
  <c r="D39" i="38"/>
  <c r="D40" i="38"/>
  <c r="D41" i="38"/>
  <c r="D42" i="38"/>
  <c r="D43" i="38"/>
  <c r="D44" i="38"/>
  <c r="D45" i="38"/>
  <c r="D46" i="38"/>
  <c r="D47" i="38"/>
  <c r="D48" i="38"/>
  <c r="D49" i="38"/>
  <c r="D50" i="38"/>
  <c r="D51" i="38"/>
  <c r="D52" i="38"/>
  <c r="D53" i="38"/>
  <c r="D54" i="38"/>
  <c r="D55" i="38"/>
  <c r="D56" i="38"/>
  <c r="D57" i="38"/>
  <c r="D58" i="38"/>
  <c r="D59" i="38"/>
  <c r="C76" i="38"/>
  <c r="C77" i="38"/>
  <c r="C78" i="38"/>
  <c r="C79" i="38"/>
  <c r="C80" i="38"/>
  <c r="C81" i="38"/>
  <c r="C82" i="38"/>
  <c r="C83" i="38"/>
  <c r="C84" i="38"/>
  <c r="C85" i="38"/>
  <c r="C86" i="38"/>
  <c r="C87" i="38"/>
  <c r="C88" i="38"/>
  <c r="C89" i="38"/>
  <c r="C90" i="38"/>
  <c r="C91" i="38"/>
  <c r="C92" i="38"/>
  <c r="C93" i="38"/>
  <c r="C94" i="38"/>
  <c r="C95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C29" i="38"/>
  <c r="C30" i="38"/>
  <c r="C31" i="38"/>
  <c r="C32" i="38"/>
  <c r="C33" i="38"/>
  <c r="C34" i="38"/>
  <c r="C35" i="38"/>
  <c r="C36" i="38"/>
  <c r="C37" i="38"/>
  <c r="C38" i="38"/>
  <c r="C39" i="38"/>
  <c r="C40" i="38"/>
  <c r="C41" i="38"/>
  <c r="C42" i="38"/>
  <c r="C43" i="38"/>
  <c r="C44" i="38"/>
  <c r="C45" i="38"/>
  <c r="C46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C67" i="38"/>
  <c r="C68" i="38"/>
  <c r="C69" i="38"/>
  <c r="C70" i="38"/>
  <c r="C71" i="38"/>
  <c r="C72" i="38"/>
  <c r="C73" i="38"/>
  <c r="C74" i="38"/>
  <c r="C75" i="38"/>
  <c r="C16" i="38"/>
  <c r="G64" i="31"/>
  <c r="G65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G86" i="31"/>
  <c r="G87" i="31"/>
  <c r="G88" i="31"/>
  <c r="G89" i="31"/>
  <c r="G90" i="31"/>
  <c r="G91" i="31"/>
  <c r="G92" i="31"/>
  <c r="G93" i="31"/>
  <c r="G94" i="31"/>
  <c r="G95" i="31"/>
  <c r="G96" i="31"/>
  <c r="G97" i="31"/>
  <c r="G98" i="31"/>
  <c r="G99" i="31"/>
  <c r="G100" i="31"/>
  <c r="G101" i="31"/>
  <c r="G102" i="31"/>
  <c r="G103" i="31"/>
  <c r="G104" i="31"/>
  <c r="G105" i="31"/>
  <c r="G106" i="31"/>
  <c r="G107" i="31"/>
  <c r="G108" i="31"/>
  <c r="G109" i="31"/>
  <c r="G110" i="31"/>
  <c r="G111" i="31"/>
  <c r="G112" i="31"/>
  <c r="G113" i="31"/>
  <c r="G114" i="31"/>
  <c r="G115" i="31"/>
  <c r="G116" i="31"/>
  <c r="G117" i="31"/>
  <c r="G118" i="31"/>
  <c r="G119" i="31"/>
  <c r="G120" i="31"/>
  <c r="G121" i="31"/>
  <c r="G122" i="31"/>
  <c r="G123" i="31"/>
  <c r="G124" i="31"/>
  <c r="G125" i="31"/>
  <c r="G126" i="31"/>
  <c r="G127" i="31"/>
  <c r="G128" i="31"/>
  <c r="G129" i="31"/>
  <c r="G130" i="31"/>
  <c r="G131" i="31"/>
  <c r="G132" i="31"/>
  <c r="G133" i="31"/>
  <c r="G134" i="31"/>
  <c r="G135" i="31"/>
  <c r="G136" i="31"/>
  <c r="G137" i="31"/>
  <c r="G138" i="31"/>
  <c r="G139" i="31"/>
  <c r="G140" i="31"/>
  <c r="G141" i="31"/>
  <c r="G142" i="31"/>
  <c r="G143" i="31"/>
  <c r="C125" i="38" l="1"/>
  <c r="C126" i="38"/>
  <c r="E259" i="14"/>
  <c r="E251" i="31"/>
  <c r="E272" i="14"/>
  <c r="E273" i="14"/>
  <c r="E274" i="14"/>
  <c r="E276" i="14"/>
  <c r="E258" i="14"/>
  <c r="A271" i="14"/>
  <c r="A251" i="31" s="1"/>
  <c r="C124" i="38" s="1"/>
  <c r="A268" i="14"/>
  <c r="A269" i="14"/>
  <c r="A270" i="14"/>
  <c r="A259" i="14"/>
  <c r="A260" i="14"/>
  <c r="A261" i="14"/>
  <c r="A262" i="14"/>
  <c r="A263" i="14"/>
  <c r="A264" i="14"/>
  <c r="A265" i="14"/>
  <c r="A266" i="14"/>
  <c r="A267" i="14"/>
  <c r="A258" i="14"/>
  <c r="G63" i="31"/>
  <c r="G151" i="31" s="1"/>
  <c r="B13" i="15"/>
  <c r="B33" i="15"/>
  <c r="B34" i="15"/>
  <c r="B40" i="15"/>
  <c r="B41" i="15"/>
  <c r="B43" i="15"/>
  <c r="B165" i="15"/>
  <c r="B166" i="15"/>
  <c r="B167" i="15"/>
  <c r="B168" i="15"/>
  <c r="B169" i="15"/>
  <c r="B170" i="15"/>
  <c r="D180" i="14" l="1"/>
  <c r="D181" i="14"/>
  <c r="D174" i="31" s="1"/>
  <c r="D179" i="14"/>
  <c r="D172" i="31" s="1"/>
  <c r="E290" i="14"/>
  <c r="E270" i="31" s="1"/>
  <c r="E291" i="14"/>
  <c r="E271" i="31" s="1"/>
  <c r="E292" i="14"/>
  <c r="E272" i="31" s="1"/>
  <c r="E293" i="14"/>
  <c r="E273" i="31" s="1"/>
  <c r="E294" i="14"/>
  <c r="E274" i="31" s="1"/>
  <c r="E295" i="14"/>
  <c r="E275" i="31" s="1"/>
  <c r="E296" i="14"/>
  <c r="E276" i="31" s="1"/>
  <c r="E297" i="14"/>
  <c r="E277" i="31" s="1"/>
  <c r="E298" i="14"/>
  <c r="E278" i="31" s="1"/>
  <c r="E299" i="14"/>
  <c r="E279" i="31" s="1"/>
  <c r="E300" i="14"/>
  <c r="E280" i="31" s="1"/>
  <c r="E301" i="14"/>
  <c r="E281" i="31" s="1"/>
  <c r="E302" i="14"/>
  <c r="E282" i="31" s="1"/>
  <c r="E303" i="14"/>
  <c r="E283" i="31" s="1"/>
  <c r="E304" i="14"/>
  <c r="E284" i="31" s="1"/>
  <c r="E305" i="14"/>
  <c r="E285" i="31" s="1"/>
  <c r="E306" i="14"/>
  <c r="E286" i="31" s="1"/>
  <c r="E307" i="14"/>
  <c r="E287" i="31" s="1"/>
  <c r="E308" i="14"/>
  <c r="E288" i="31" s="1"/>
  <c r="E309" i="14"/>
  <c r="E289" i="31" s="1"/>
  <c r="E310" i="14"/>
  <c r="E290" i="31" s="1"/>
  <c r="E311" i="14"/>
  <c r="E291" i="31" s="1"/>
  <c r="E312" i="14"/>
  <c r="E292" i="31" s="1"/>
  <c r="E313" i="14"/>
  <c r="E293" i="31" s="1"/>
  <c r="E314" i="14"/>
  <c r="E294" i="31" s="1"/>
  <c r="E315" i="14"/>
  <c r="E295" i="31" s="1"/>
  <c r="E316" i="14"/>
  <c r="E296" i="31" s="1"/>
  <c r="E317" i="14"/>
  <c r="E297" i="31" s="1"/>
  <c r="E318" i="14"/>
  <c r="E298" i="31" s="1"/>
  <c r="E319" i="14"/>
  <c r="E299" i="31" s="1"/>
  <c r="E320" i="14"/>
  <c r="E300" i="31" s="1"/>
  <c r="E321" i="14"/>
  <c r="E301" i="31" s="1"/>
  <c r="E322" i="14"/>
  <c r="E302" i="31" s="1"/>
  <c r="E323" i="14"/>
  <c r="E303" i="31" s="1"/>
  <c r="E324" i="14"/>
  <c r="E304" i="31" s="1"/>
  <c r="A297" i="14"/>
  <c r="A298" i="14"/>
  <c r="A299" i="14"/>
  <c r="A300" i="14"/>
  <c r="A301" i="14"/>
  <c r="A302" i="14"/>
  <c r="A303" i="14"/>
  <c r="A304" i="14"/>
  <c r="A305" i="14"/>
  <c r="A306" i="14"/>
  <c r="A307" i="14"/>
  <c r="A308" i="14"/>
  <c r="A309" i="14"/>
  <c r="A310" i="14"/>
  <c r="A311" i="14"/>
  <c r="A312" i="14"/>
  <c r="A313" i="14"/>
  <c r="A314" i="14"/>
  <c r="A315" i="14"/>
  <c r="A316" i="14"/>
  <c r="A317" i="14"/>
  <c r="A318" i="14"/>
  <c r="A319" i="14"/>
  <c r="A320" i="14"/>
  <c r="A321" i="14"/>
  <c r="A322" i="14"/>
  <c r="A323" i="14"/>
  <c r="A324" i="14"/>
  <c r="A325" i="14"/>
  <c r="A326" i="14"/>
  <c r="A327" i="14"/>
  <c r="A328" i="14"/>
  <c r="A329" i="14"/>
  <c r="A330" i="14"/>
  <c r="A331" i="14"/>
  <c r="A332" i="14"/>
  <c r="A333" i="14"/>
  <c r="A290" i="14"/>
  <c r="A291" i="14"/>
  <c r="A292" i="14"/>
  <c r="A293" i="14"/>
  <c r="A294" i="14"/>
  <c r="A295" i="14"/>
  <c r="A296" i="14"/>
  <c r="A289" i="14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A251" i="14"/>
  <c r="A252" i="14"/>
  <c r="A253" i="14"/>
  <c r="A254" i="14"/>
  <c r="A255" i="14"/>
  <c r="A256" i="14"/>
  <c r="A257" i="14"/>
  <c r="A238" i="31"/>
  <c r="A239" i="31"/>
  <c r="A240" i="31"/>
  <c r="A241" i="31"/>
  <c r="A242" i="31"/>
  <c r="A243" i="31"/>
  <c r="A244" i="31"/>
  <c r="A245" i="31"/>
  <c r="A246" i="31"/>
  <c r="A247" i="31"/>
  <c r="A248" i="31"/>
  <c r="A249" i="31"/>
  <c r="A250" i="31"/>
  <c r="A250" i="14"/>
  <c r="E243" i="14"/>
  <c r="E222" i="31" s="1"/>
  <c r="F232" i="14"/>
  <c r="F233" i="14"/>
  <c r="F234" i="14"/>
  <c r="F235" i="14"/>
  <c r="F231" i="14"/>
  <c r="E232" i="14"/>
  <c r="E233" i="14"/>
  <c r="E234" i="14"/>
  <c r="E235" i="14"/>
  <c r="E231" i="14"/>
  <c r="F223" i="14"/>
  <c r="F224" i="14"/>
  <c r="D173" i="31" l="1"/>
  <c r="D200" i="38"/>
  <c r="D201" i="38"/>
  <c r="D202" i="38"/>
  <c r="D203" i="38"/>
  <c r="D204" i="38"/>
  <c r="D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C380" i="38"/>
  <c r="C381" i="38"/>
  <c r="C382" i="38"/>
  <c r="C383" i="38"/>
  <c r="C384" i="38"/>
  <c r="C385" i="38"/>
  <c r="C386" i="38"/>
  <c r="C387" i="38"/>
  <c r="C388" i="38"/>
  <c r="C389" i="38"/>
  <c r="C390" i="38"/>
  <c r="C391" i="38"/>
  <c r="C392" i="38"/>
  <c r="C393" i="38"/>
  <c r="C394" i="38"/>
  <c r="C395" i="38"/>
  <c r="C396" i="38"/>
  <c r="C397" i="38"/>
  <c r="C398" i="38"/>
  <c r="C399" i="38"/>
  <c r="C400" i="38"/>
  <c r="C401" i="38"/>
  <c r="C402" i="38"/>
  <c r="C403" i="38"/>
  <c r="C404" i="38"/>
  <c r="C405" i="38"/>
  <c r="C406" i="38"/>
  <c r="C407" i="38"/>
  <c r="C408" i="38"/>
  <c r="C409" i="38"/>
  <c r="C410" i="38"/>
  <c r="C411" i="38"/>
  <c r="C412" i="38"/>
  <c r="C413" i="38"/>
  <c r="C414" i="38"/>
  <c r="C415" i="38"/>
  <c r="C416" i="38"/>
  <c r="C417" i="38"/>
  <c r="C418" i="38"/>
  <c r="C419" i="38"/>
  <c r="C420" i="38"/>
  <c r="C421" i="38"/>
  <c r="C422" i="38"/>
  <c r="C423" i="38"/>
  <c r="C424" i="38"/>
  <c r="C425" i="38"/>
  <c r="C426" i="38"/>
  <c r="C427" i="38"/>
  <c r="C428" i="38"/>
  <c r="C429" i="38"/>
  <c r="C430" i="38"/>
  <c r="C431" i="38"/>
  <c r="C432" i="38"/>
  <c r="C433" i="38"/>
  <c r="C434" i="38"/>
  <c r="C435" i="38"/>
  <c r="C436" i="38"/>
  <c r="C437" i="38"/>
  <c r="C438" i="38"/>
  <c r="C439" i="38"/>
  <c r="C440" i="38"/>
  <c r="C441" i="38"/>
  <c r="C442" i="38"/>
  <c r="D161" i="38"/>
  <c r="D162" i="38"/>
  <c r="D305" i="31"/>
  <c r="D308" i="31"/>
  <c r="E200" i="38" s="1"/>
  <c r="D309" i="31"/>
  <c r="E201" i="38" s="1"/>
  <c r="D310" i="31"/>
  <c r="E202" i="38" s="1"/>
  <c r="D311" i="31"/>
  <c r="E203" i="38" s="1"/>
  <c r="E230" i="31"/>
  <c r="B230" i="31"/>
  <c r="B231" i="31"/>
  <c r="E211" i="31"/>
  <c r="E212" i="31"/>
  <c r="E213" i="31"/>
  <c r="E214" i="31"/>
  <c r="E210" i="31"/>
  <c r="E190" i="31"/>
  <c r="E191" i="31"/>
  <c r="E192" i="31"/>
  <c r="E193" i="31"/>
  <c r="E194" i="31"/>
  <c r="E189" i="31"/>
  <c r="E325" i="14"/>
  <c r="E305" i="31" s="1"/>
  <c r="E326" i="14"/>
  <c r="E306" i="31" s="1"/>
  <c r="E327" i="14"/>
  <c r="E307" i="31" s="1"/>
  <c r="E328" i="14"/>
  <c r="E308" i="31" s="1"/>
  <c r="F308" i="31" s="1"/>
  <c r="E329" i="14"/>
  <c r="E309" i="31" s="1"/>
  <c r="F309" i="31" s="1"/>
  <c r="E330" i="14"/>
  <c r="E310" i="31" s="1"/>
  <c r="F310" i="31" s="1"/>
  <c r="E331" i="14"/>
  <c r="E311" i="31" s="1"/>
  <c r="F311" i="31" s="1"/>
  <c r="E332" i="14"/>
  <c r="E312" i="31" s="1"/>
  <c r="E333" i="14"/>
  <c r="E313" i="31" s="1"/>
  <c r="E289" i="14"/>
  <c r="E269" i="31" s="1"/>
  <c r="D333" i="14"/>
  <c r="D313" i="31" s="1"/>
  <c r="D332" i="14"/>
  <c r="D312" i="31" s="1"/>
  <c r="E204" i="38" s="1"/>
  <c r="D327" i="14"/>
  <c r="D307" i="31" s="1"/>
  <c r="D326" i="14"/>
  <c r="D306" i="31" s="1"/>
  <c r="A312" i="31"/>
  <c r="C204" i="38" s="1"/>
  <c r="A313" i="31"/>
  <c r="C205" i="38" s="1"/>
  <c r="A309" i="31"/>
  <c r="C201" i="38" s="1"/>
  <c r="A310" i="31"/>
  <c r="C202" i="38" s="1"/>
  <c r="A311" i="31"/>
  <c r="C203" i="38" s="1"/>
  <c r="A270" i="31"/>
  <c r="C162" i="38" s="1"/>
  <c r="A271" i="31"/>
  <c r="A272" i="31"/>
  <c r="A273" i="31"/>
  <c r="A274" i="31"/>
  <c r="A275" i="31"/>
  <c r="A276" i="31"/>
  <c r="A277" i="31"/>
  <c r="A278" i="31"/>
  <c r="A279" i="31"/>
  <c r="A280" i="31"/>
  <c r="A281" i="31"/>
  <c r="A282" i="31"/>
  <c r="A283" i="31"/>
  <c r="A284" i="31"/>
  <c r="A285" i="31"/>
  <c r="A286" i="31"/>
  <c r="A287" i="31"/>
  <c r="A288" i="31"/>
  <c r="A289" i="31"/>
  <c r="A290" i="31"/>
  <c r="A291" i="31"/>
  <c r="A292" i="31"/>
  <c r="A293" i="31"/>
  <c r="A294" i="31"/>
  <c r="A295" i="31"/>
  <c r="A296" i="31"/>
  <c r="A297" i="31"/>
  <c r="A298" i="31"/>
  <c r="A299" i="31"/>
  <c r="A300" i="31"/>
  <c r="A301" i="31"/>
  <c r="A302" i="31"/>
  <c r="A303" i="31"/>
  <c r="A304" i="31"/>
  <c r="A305" i="31"/>
  <c r="A306" i="31"/>
  <c r="A307" i="31"/>
  <c r="A308" i="31"/>
  <c r="C200" i="38" s="1"/>
  <c r="A269" i="31"/>
  <c r="C161" i="38" s="1"/>
  <c r="A231" i="31"/>
  <c r="A232" i="31"/>
  <c r="A233" i="31"/>
  <c r="A234" i="31"/>
  <c r="A235" i="31"/>
  <c r="A236" i="31"/>
  <c r="A237" i="31"/>
  <c r="A230" i="31"/>
  <c r="B169" i="14"/>
  <c r="H169" i="14" s="1"/>
  <c r="B170" i="14"/>
  <c r="H170" i="14" s="1"/>
  <c r="B171" i="14"/>
  <c r="H171" i="14" s="1"/>
  <c r="B168" i="14"/>
  <c r="H168" i="14" s="1"/>
  <c r="G154" i="14"/>
  <c r="G155" i="14"/>
  <c r="B25" i="14"/>
  <c r="H25" i="14" s="1"/>
  <c r="B24" i="14"/>
  <c r="H24" i="14" s="1"/>
  <c r="C100" i="40"/>
  <c r="C99" i="40"/>
  <c r="H145" i="15"/>
  <c r="H144" i="15"/>
  <c r="H143" i="15"/>
  <c r="H142" i="15"/>
  <c r="H25" i="15"/>
  <c r="H24" i="15"/>
  <c r="G157" i="14" l="1"/>
  <c r="B162" i="31"/>
  <c r="H162" i="31" s="1"/>
  <c r="B160" i="31"/>
  <c r="H160" i="31" s="1"/>
  <c r="B26" i="31"/>
  <c r="H26" i="31" s="1"/>
  <c r="B25" i="31"/>
  <c r="B163" i="31"/>
  <c r="H163" i="31" s="1"/>
  <c r="B161" i="31"/>
  <c r="H161" i="31" s="1"/>
  <c r="E205" i="38"/>
  <c r="F313" i="31"/>
  <c r="F312" i="31"/>
  <c r="B291" i="14" l="1"/>
  <c r="B292" i="14"/>
  <c r="B293" i="14"/>
  <c r="B294" i="14"/>
  <c r="B295" i="14"/>
  <c r="B296" i="14"/>
  <c r="B297" i="14"/>
  <c r="B298" i="14"/>
  <c r="B299" i="14"/>
  <c r="B300" i="14"/>
  <c r="B301" i="14"/>
  <c r="B302" i="14"/>
  <c r="B303" i="14"/>
  <c r="B304" i="14"/>
  <c r="B305" i="14"/>
  <c r="B306" i="14"/>
  <c r="B307" i="14"/>
  <c r="B308" i="14"/>
  <c r="B309" i="14"/>
  <c r="B240" i="31"/>
  <c r="B241" i="31"/>
  <c r="B242" i="31"/>
  <c r="B243" i="31"/>
  <c r="B244" i="31"/>
  <c r="B245" i="31"/>
  <c r="B229" i="15" s="1"/>
  <c r="B246" i="31"/>
  <c r="B230" i="15" s="1"/>
  <c r="B247" i="31"/>
  <c r="B231" i="15" s="1"/>
  <c r="B248" i="31"/>
  <c r="B232" i="15" s="1"/>
  <c r="B249" i="31"/>
  <c r="B250" i="31"/>
  <c r="B251" i="31"/>
  <c r="B239" i="31"/>
  <c r="B228" i="15" l="1"/>
  <c r="B223" i="15"/>
  <c r="B227" i="15"/>
  <c r="B222" i="15"/>
  <c r="B226" i="15"/>
  <c r="B221" i="15"/>
  <c r="B225" i="15"/>
  <c r="B220" i="15"/>
  <c r="B224" i="15"/>
  <c r="B219" i="15"/>
  <c r="A190" i="31"/>
  <c r="A191" i="31"/>
  <c r="A192" i="31"/>
  <c r="A193" i="31"/>
  <c r="A194" i="31"/>
  <c r="A189" i="31"/>
  <c r="D145" i="15" l="1"/>
  <c r="D144" i="15"/>
  <c r="A145" i="15"/>
  <c r="A144" i="15"/>
  <c r="A143" i="15"/>
  <c r="A142" i="15"/>
  <c r="D143" i="15"/>
  <c r="D142" i="15"/>
  <c r="E142" i="15" l="1"/>
  <c r="G142" i="15" s="1"/>
  <c r="I142" i="15" s="1"/>
  <c r="E144" i="15"/>
  <c r="G144" i="15" s="1"/>
  <c r="I144" i="15" s="1"/>
  <c r="E143" i="15"/>
  <c r="G143" i="15" s="1"/>
  <c r="I143" i="15" s="1"/>
  <c r="E145" i="15"/>
  <c r="G145" i="15" s="1"/>
  <c r="I145" i="15" s="1"/>
  <c r="I146" i="15" l="1"/>
  <c r="A169" i="14"/>
  <c r="A170" i="14"/>
  <c r="A171" i="14"/>
  <c r="A168" i="14"/>
  <c r="A161" i="14" l="1"/>
  <c r="A153" i="31" s="1"/>
  <c r="A14" i="14"/>
  <c r="A15" i="31" s="1"/>
  <c r="E468" i="15" l="1"/>
  <c r="E469" i="15"/>
  <c r="E470" i="15"/>
  <c r="E471" i="15"/>
  <c r="E472" i="15"/>
  <c r="E473" i="15"/>
  <c r="E474" i="15"/>
  <c r="E475" i="15"/>
  <c r="E476" i="15"/>
  <c r="E477" i="15"/>
  <c r="E478" i="15"/>
  <c r="E479" i="15"/>
  <c r="E480" i="15"/>
  <c r="E481" i="15"/>
  <c r="E482" i="15"/>
  <c r="E483" i="15"/>
  <c r="E484" i="15"/>
  <c r="E485" i="15"/>
  <c r="E535" i="14"/>
  <c r="E523" i="14"/>
  <c r="E524" i="14"/>
  <c r="E525" i="14"/>
  <c r="E526" i="14"/>
  <c r="E527" i="14"/>
  <c r="E528" i="14"/>
  <c r="E529" i="14"/>
  <c r="E530" i="14"/>
  <c r="E531" i="14"/>
  <c r="E532" i="14"/>
  <c r="E533" i="14"/>
  <c r="E534" i="14"/>
  <c r="E518" i="14"/>
  <c r="E519" i="14"/>
  <c r="E520" i="14"/>
  <c r="E521" i="14"/>
  <c r="E522" i="14"/>
  <c r="D390" i="38"/>
  <c r="D391" i="38"/>
  <c r="D392" i="38"/>
  <c r="D393" i="38"/>
  <c r="D394" i="38"/>
  <c r="D395" i="38"/>
  <c r="D396" i="38"/>
  <c r="D397" i="38"/>
  <c r="D398" i="38"/>
  <c r="D399" i="38"/>
  <c r="D400" i="38"/>
  <c r="D401" i="38"/>
  <c r="C175" i="38"/>
  <c r="C167" i="39" s="1"/>
  <c r="C113" i="40" s="1"/>
  <c r="D175" i="38"/>
  <c r="D167" i="39" s="1"/>
  <c r="D113" i="40" s="1"/>
  <c r="C176" i="38"/>
  <c r="C168" i="39" s="1"/>
  <c r="C114" i="40" s="1"/>
  <c r="D176" i="38"/>
  <c r="D168" i="39" s="1"/>
  <c r="D114" i="40" s="1"/>
  <c r="C166" i="38"/>
  <c r="C158" i="39" s="1"/>
  <c r="C104" i="40" s="1"/>
  <c r="D166" i="38"/>
  <c r="D158" i="39" s="1"/>
  <c r="D104" i="40" s="1"/>
  <c r="D164" i="38"/>
  <c r="D156" i="39" s="1"/>
  <c r="D102" i="40" s="1"/>
  <c r="C164" i="38"/>
  <c r="C156" i="39" s="1"/>
  <c r="C102" i="40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G144" i="31" l="1"/>
  <c r="G145" i="31"/>
  <c r="G146" i="31"/>
  <c r="G148" i="31"/>
  <c r="G149" i="31"/>
  <c r="G150" i="31"/>
  <c r="D128" i="39" l="1"/>
  <c r="D129" i="39"/>
  <c r="D130" i="39"/>
  <c r="D131" i="39"/>
  <c r="D132" i="39"/>
  <c r="D364" i="38"/>
  <c r="D365" i="38"/>
  <c r="D366" i="38"/>
  <c r="D367" i="38"/>
  <c r="D368" i="38"/>
  <c r="D369" i="38"/>
  <c r="D370" i="38"/>
  <c r="D371" i="38"/>
  <c r="D372" i="38"/>
  <c r="D373" i="38"/>
  <c r="D374" i="38"/>
  <c r="D375" i="38"/>
  <c r="D376" i="38"/>
  <c r="D377" i="38"/>
  <c r="D378" i="38"/>
  <c r="D379" i="38"/>
  <c r="D380" i="38"/>
  <c r="D381" i="38"/>
  <c r="D382" i="38"/>
  <c r="D383" i="38"/>
  <c r="D384" i="38"/>
  <c r="D385" i="38"/>
  <c r="D386" i="38"/>
  <c r="D387" i="38"/>
  <c r="D388" i="38"/>
  <c r="D389" i="38"/>
  <c r="C130" i="38"/>
  <c r="C131" i="38"/>
  <c r="C132" i="38"/>
  <c r="C133" i="38"/>
  <c r="C134" i="38"/>
  <c r="C135" i="38"/>
  <c r="C136" i="38"/>
  <c r="C137" i="38"/>
  <c r="C110" i="38"/>
  <c r="C111" i="38"/>
  <c r="C112" i="38"/>
  <c r="C113" i="38"/>
  <c r="C114" i="38"/>
  <c r="C115" i="38"/>
  <c r="C116" i="38"/>
  <c r="C117" i="38"/>
  <c r="C118" i="38"/>
  <c r="C119" i="38"/>
  <c r="C120" i="38"/>
  <c r="C121" i="38"/>
  <c r="C122" i="38"/>
  <c r="C127" i="38"/>
  <c r="C128" i="38"/>
  <c r="C129" i="38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E445" i="15"/>
  <c r="E446" i="15"/>
  <c r="E447" i="15"/>
  <c r="E448" i="15"/>
  <c r="E449" i="15"/>
  <c r="E450" i="15"/>
  <c r="E451" i="15"/>
  <c r="E452" i="15"/>
  <c r="E453" i="15"/>
  <c r="E454" i="15"/>
  <c r="E455" i="15"/>
  <c r="E456" i="15"/>
  <c r="E457" i="15"/>
  <c r="E458" i="15"/>
  <c r="E459" i="15"/>
  <c r="E460" i="15"/>
  <c r="E461" i="15"/>
  <c r="E462" i="15"/>
  <c r="E463" i="15"/>
  <c r="E464" i="15"/>
  <c r="E465" i="15"/>
  <c r="E466" i="15"/>
  <c r="E467" i="15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69" i="14"/>
  <c r="E470" i="14"/>
  <c r="E471" i="14"/>
  <c r="E472" i="14"/>
  <c r="E473" i="14"/>
  <c r="E474" i="14"/>
  <c r="E475" i="14"/>
  <c r="E476" i="14"/>
  <c r="E477" i="14"/>
  <c r="E478" i="14"/>
  <c r="E479" i="14"/>
  <c r="E480" i="14"/>
  <c r="E481" i="14"/>
  <c r="E482" i="14"/>
  <c r="E483" i="14"/>
  <c r="E484" i="14"/>
  <c r="E485" i="14"/>
  <c r="E486" i="14"/>
  <c r="E487" i="14"/>
  <c r="E488" i="14"/>
  <c r="E489" i="14"/>
  <c r="E490" i="14"/>
  <c r="E491" i="14"/>
  <c r="E492" i="14"/>
  <c r="E493" i="14"/>
  <c r="E494" i="14"/>
  <c r="E495" i="14"/>
  <c r="E496" i="14"/>
  <c r="E497" i="14"/>
  <c r="E498" i="14"/>
  <c r="E499" i="14"/>
  <c r="E500" i="14"/>
  <c r="E501" i="14"/>
  <c r="E502" i="14"/>
  <c r="E503" i="14"/>
  <c r="E504" i="14"/>
  <c r="E505" i="14"/>
  <c r="E506" i="14"/>
  <c r="E507" i="14"/>
  <c r="E508" i="14"/>
  <c r="E509" i="14"/>
  <c r="E510" i="14"/>
  <c r="E511" i="14"/>
  <c r="E512" i="14"/>
  <c r="E513" i="14"/>
  <c r="E514" i="14"/>
  <c r="E515" i="14"/>
  <c r="E516" i="14"/>
  <c r="E517" i="14"/>
  <c r="C327" i="39"/>
  <c r="C273" i="40" s="1"/>
  <c r="C329" i="39"/>
  <c r="C275" i="40" s="1"/>
  <c r="C331" i="39"/>
  <c r="C277" i="40" s="1"/>
  <c r="C333" i="39"/>
  <c r="C279" i="40" s="1"/>
  <c r="C335" i="39"/>
  <c r="C281" i="40" s="1"/>
  <c r="C337" i="39"/>
  <c r="C283" i="40" s="1"/>
  <c r="C339" i="39"/>
  <c r="C285" i="40" s="1"/>
  <c r="C341" i="39"/>
  <c r="C287" i="40" s="1"/>
  <c r="C343" i="39"/>
  <c r="C289" i="40" s="1"/>
  <c r="C345" i="39"/>
  <c r="C291" i="40" s="1"/>
  <c r="C347" i="39"/>
  <c r="C293" i="40" s="1"/>
  <c r="C348" i="39"/>
  <c r="C294" i="40" s="1"/>
  <c r="C350" i="39"/>
  <c r="C296" i="40" s="1"/>
  <c r="C351" i="39"/>
  <c r="C297" i="40" s="1"/>
  <c r="C352" i="39"/>
  <c r="C298" i="40" s="1"/>
  <c r="C354" i="39"/>
  <c r="C300" i="40" s="1"/>
  <c r="C355" i="39"/>
  <c r="C301" i="40" s="1"/>
  <c r="C356" i="39"/>
  <c r="C302" i="40" s="1"/>
  <c r="C358" i="39"/>
  <c r="C304" i="40" s="1"/>
  <c r="C359" i="39"/>
  <c r="C305" i="40" s="1"/>
  <c r="C360" i="39"/>
  <c r="C306" i="40" s="1"/>
  <c r="C362" i="39"/>
  <c r="C308" i="40" s="1"/>
  <c r="C363" i="39"/>
  <c r="C309" i="40" s="1"/>
  <c r="C364" i="39"/>
  <c r="C310" i="40" s="1"/>
  <c r="C366" i="39"/>
  <c r="C312" i="40" s="1"/>
  <c r="C367" i="39"/>
  <c r="C313" i="40" s="1"/>
  <c r="C368" i="39"/>
  <c r="C314" i="40" s="1"/>
  <c r="C370" i="39"/>
  <c r="C316" i="40" s="1"/>
  <c r="C371" i="39"/>
  <c r="C317" i="40" s="1"/>
  <c r="C372" i="39"/>
  <c r="C318" i="40" s="1"/>
  <c r="C374" i="39"/>
  <c r="C320" i="40" s="1"/>
  <c r="C375" i="39"/>
  <c r="C321" i="40" s="1"/>
  <c r="C376" i="39"/>
  <c r="C322" i="40" s="1"/>
  <c r="C378" i="39"/>
  <c r="C324" i="40" s="1"/>
  <c r="C379" i="39"/>
  <c r="C325" i="40" s="1"/>
  <c r="C380" i="39"/>
  <c r="C326" i="40" s="1"/>
  <c r="C385" i="39"/>
  <c r="C331" i="40" s="1"/>
  <c r="C386" i="39"/>
  <c r="C332" i="40" s="1"/>
  <c r="C387" i="39"/>
  <c r="C333" i="40" s="1"/>
  <c r="C54" i="40"/>
  <c r="C55" i="40"/>
  <c r="C56" i="40"/>
  <c r="C57" i="40"/>
  <c r="C58" i="40"/>
  <c r="C59" i="40"/>
  <c r="C60" i="40"/>
  <c r="C61" i="40"/>
  <c r="C62" i="40"/>
  <c r="C63" i="40"/>
  <c r="C66" i="40"/>
  <c r="C67" i="40"/>
  <c r="C68" i="40"/>
  <c r="C69" i="40"/>
  <c r="C70" i="40"/>
  <c r="C71" i="40"/>
  <c r="C72" i="40"/>
  <c r="C73" i="40"/>
  <c r="C74" i="40"/>
  <c r="C75" i="40"/>
  <c r="C76" i="40"/>
  <c r="C106" i="39"/>
  <c r="C107" i="39"/>
  <c r="C108" i="39"/>
  <c r="C109" i="39"/>
  <c r="C110" i="39"/>
  <c r="C111" i="39"/>
  <c r="C112" i="39"/>
  <c r="C113" i="39"/>
  <c r="C114" i="39"/>
  <c r="C115" i="39"/>
  <c r="C116" i="39"/>
  <c r="C117" i="39"/>
  <c r="C118" i="39"/>
  <c r="C119" i="39"/>
  <c r="A272" i="14"/>
  <c r="A273" i="14"/>
  <c r="A274" i="14"/>
  <c r="C124" i="39" s="1"/>
  <c r="A275" i="14"/>
  <c r="C125" i="39" s="1"/>
  <c r="A276" i="14"/>
  <c r="C126" i="39" s="1"/>
  <c r="A277" i="14"/>
  <c r="C127" i="39" s="1"/>
  <c r="A278" i="14"/>
  <c r="C128" i="39" s="1"/>
  <c r="A279" i="14"/>
  <c r="C129" i="39" s="1"/>
  <c r="A280" i="14"/>
  <c r="C130" i="39" s="1"/>
  <c r="A281" i="14"/>
  <c r="C131" i="39" s="1"/>
  <c r="A282" i="14"/>
  <c r="C132" i="39" s="1"/>
  <c r="B233" i="31"/>
  <c r="B213" i="15" s="1"/>
  <c r="B234" i="31"/>
  <c r="B214" i="15" s="1"/>
  <c r="B235" i="31"/>
  <c r="B215" i="15" s="1"/>
  <c r="B236" i="31"/>
  <c r="B216" i="15" s="1"/>
  <c r="B237" i="31"/>
  <c r="B217" i="15" s="1"/>
  <c r="B238" i="31"/>
  <c r="B218" i="15" s="1"/>
  <c r="B232" i="31"/>
  <c r="B212" i="15" s="1"/>
  <c r="C123" i="39" l="1"/>
  <c r="C122" i="39"/>
  <c r="C383" i="39"/>
  <c r="C329" i="40" s="1"/>
  <c r="C384" i="39"/>
  <c r="C330" i="40" s="1"/>
  <c r="C382" i="39"/>
  <c r="C328" i="40" s="1"/>
  <c r="C377" i="39"/>
  <c r="C323" i="40" s="1"/>
  <c r="C369" i="39"/>
  <c r="C315" i="40" s="1"/>
  <c r="C361" i="39"/>
  <c r="C307" i="40" s="1"/>
  <c r="C353" i="39"/>
  <c r="C299" i="40" s="1"/>
  <c r="C381" i="39"/>
  <c r="C327" i="40" s="1"/>
  <c r="C373" i="39"/>
  <c r="C319" i="40" s="1"/>
  <c r="C365" i="39"/>
  <c r="C311" i="40" s="1"/>
  <c r="C357" i="39"/>
  <c r="C303" i="40" s="1"/>
  <c r="C349" i="39"/>
  <c r="C295" i="40" s="1"/>
  <c r="C346" i="39"/>
  <c r="C292" i="40" s="1"/>
  <c r="C340" i="39"/>
  <c r="C286" i="40" s="1"/>
  <c r="C336" i="39"/>
  <c r="C282" i="40" s="1"/>
  <c r="C332" i="39"/>
  <c r="C278" i="40" s="1"/>
  <c r="C326" i="39"/>
  <c r="C272" i="40" s="1"/>
  <c r="C344" i="39"/>
  <c r="C290" i="40" s="1"/>
  <c r="C342" i="39"/>
  <c r="C288" i="40" s="1"/>
  <c r="C338" i="39"/>
  <c r="C284" i="40" s="1"/>
  <c r="C334" i="39"/>
  <c r="C280" i="40" s="1"/>
  <c r="C330" i="39"/>
  <c r="C276" i="40" s="1"/>
  <c r="C328" i="39"/>
  <c r="C274" i="40" s="1"/>
  <c r="C65" i="40" l="1"/>
  <c r="E85" i="39"/>
  <c r="E86" i="39"/>
  <c r="C86" i="39"/>
  <c r="C87" i="39"/>
  <c r="C88" i="39"/>
  <c r="C89" i="39"/>
  <c r="C90" i="39"/>
  <c r="E158" i="38"/>
  <c r="C158" i="38"/>
  <c r="C388" i="39"/>
  <c r="C334" i="40" s="1"/>
  <c r="C389" i="39"/>
  <c r="C335" i="40" s="1"/>
  <c r="C390" i="39"/>
  <c r="C336" i="40" s="1"/>
  <c r="C391" i="39"/>
  <c r="C337" i="40" s="1"/>
  <c r="C392" i="39"/>
  <c r="C338" i="40" s="1"/>
  <c r="C393" i="39"/>
  <c r="C339" i="40" s="1"/>
  <c r="A203" i="15"/>
  <c r="E242" i="14"/>
  <c r="G242" i="14" s="1"/>
  <c r="G221" i="31"/>
  <c r="C64" i="40" l="1"/>
  <c r="D101" i="39"/>
  <c r="D102" i="39"/>
  <c r="D103" i="39"/>
  <c r="D104" i="39"/>
  <c r="D105" i="39"/>
  <c r="D106" i="39"/>
  <c r="D107" i="39"/>
  <c r="D108" i="39"/>
  <c r="D109" i="39"/>
  <c r="D110" i="39"/>
  <c r="D111" i="39"/>
  <c r="D112" i="39"/>
  <c r="D113" i="39"/>
  <c r="D114" i="39"/>
  <c r="D115" i="39"/>
  <c r="D116" i="39"/>
  <c r="D117" i="39"/>
  <c r="D118" i="39"/>
  <c r="D119" i="39"/>
  <c r="D120" i="39"/>
  <c r="D121" i="39"/>
  <c r="D100" i="39"/>
  <c r="D165" i="38"/>
  <c r="D157" i="39" s="1"/>
  <c r="D103" i="40" s="1"/>
  <c r="D167" i="38"/>
  <c r="D159" i="39" s="1"/>
  <c r="D105" i="40" s="1"/>
  <c r="D168" i="38"/>
  <c r="D160" i="39" s="1"/>
  <c r="D106" i="40" s="1"/>
  <c r="D169" i="38"/>
  <c r="D161" i="39" s="1"/>
  <c r="D107" i="40" s="1"/>
  <c r="D170" i="38"/>
  <c r="D162" i="39" s="1"/>
  <c r="D108" i="40" s="1"/>
  <c r="D171" i="38"/>
  <c r="D163" i="39" s="1"/>
  <c r="D109" i="40" s="1"/>
  <c r="D172" i="38"/>
  <c r="D164" i="39" s="1"/>
  <c r="D110" i="40" s="1"/>
  <c r="D173" i="38"/>
  <c r="D165" i="39" s="1"/>
  <c r="D111" i="40" s="1"/>
  <c r="D174" i="38"/>
  <c r="D166" i="39" s="1"/>
  <c r="D112" i="40" s="1"/>
  <c r="D177" i="38"/>
  <c r="D169" i="39" s="1"/>
  <c r="D115" i="40" s="1"/>
  <c r="D178" i="38"/>
  <c r="D170" i="39" s="1"/>
  <c r="D116" i="40" s="1"/>
  <c r="D179" i="38"/>
  <c r="D171" i="39" s="1"/>
  <c r="D117" i="40" s="1"/>
  <c r="D180" i="38"/>
  <c r="D172" i="39" s="1"/>
  <c r="D118" i="40" s="1"/>
  <c r="D181" i="38"/>
  <c r="D173" i="39" s="1"/>
  <c r="D119" i="40" s="1"/>
  <c r="D182" i="38"/>
  <c r="D174" i="39" s="1"/>
  <c r="D120" i="40" s="1"/>
  <c r="D183" i="38"/>
  <c r="D175" i="39" s="1"/>
  <c r="D121" i="40" s="1"/>
  <c r="D184" i="38"/>
  <c r="D176" i="39" s="1"/>
  <c r="D122" i="40" s="1"/>
  <c r="D185" i="38"/>
  <c r="D177" i="39" s="1"/>
  <c r="D123" i="40" s="1"/>
  <c r="D186" i="38"/>
  <c r="D178" i="39" s="1"/>
  <c r="D124" i="40" s="1"/>
  <c r="D187" i="38"/>
  <c r="D179" i="39" s="1"/>
  <c r="D125" i="40" s="1"/>
  <c r="D188" i="38"/>
  <c r="D180" i="39" s="1"/>
  <c r="D126" i="40" s="1"/>
  <c r="D189" i="38"/>
  <c r="D181" i="39" s="1"/>
  <c r="D127" i="40" s="1"/>
  <c r="D190" i="38"/>
  <c r="D182" i="39" s="1"/>
  <c r="D128" i="40" s="1"/>
  <c r="D191" i="38"/>
  <c r="D183" i="39" s="1"/>
  <c r="D129" i="40" s="1"/>
  <c r="D192" i="38"/>
  <c r="D184" i="39" s="1"/>
  <c r="D130" i="40" s="1"/>
  <c r="D193" i="38"/>
  <c r="D185" i="39" s="1"/>
  <c r="D131" i="40" s="1"/>
  <c r="D194" i="38"/>
  <c r="D186" i="39" s="1"/>
  <c r="D132" i="40" s="1"/>
  <c r="D195" i="38"/>
  <c r="D187" i="39" s="1"/>
  <c r="D133" i="40" s="1"/>
  <c r="D196" i="38"/>
  <c r="D188" i="39" s="1"/>
  <c r="D134" i="40" s="1"/>
  <c r="D197" i="38"/>
  <c r="D189" i="39" s="1"/>
  <c r="D135" i="40" s="1"/>
  <c r="D198" i="38"/>
  <c r="D190" i="39" s="1"/>
  <c r="D136" i="40" s="1"/>
  <c r="D199" i="38"/>
  <c r="D191" i="39" s="1"/>
  <c r="D137" i="40" s="1"/>
  <c r="D192" i="39"/>
  <c r="D138" i="40" s="1"/>
  <c r="D193" i="39"/>
  <c r="D139" i="40" s="1"/>
  <c r="D194" i="39"/>
  <c r="D140" i="40" s="1"/>
  <c r="D195" i="39"/>
  <c r="D141" i="40" s="1"/>
  <c r="D196" i="39"/>
  <c r="D142" i="40" s="1"/>
  <c r="D197" i="39"/>
  <c r="D143" i="40" s="1"/>
  <c r="D206" i="38"/>
  <c r="D198" i="39" s="1"/>
  <c r="D144" i="40" s="1"/>
  <c r="D207" i="38"/>
  <c r="D199" i="39" s="1"/>
  <c r="D145" i="40" s="1"/>
  <c r="D208" i="38"/>
  <c r="D200" i="39" s="1"/>
  <c r="D146" i="40" s="1"/>
  <c r="D209" i="38"/>
  <c r="D201" i="39" s="1"/>
  <c r="D147" i="40" s="1"/>
  <c r="D210" i="38"/>
  <c r="D202" i="39" s="1"/>
  <c r="D148" i="40" s="1"/>
  <c r="D211" i="38"/>
  <c r="D203" i="39" s="1"/>
  <c r="D149" i="40" s="1"/>
  <c r="D212" i="38"/>
  <c r="D204" i="39" s="1"/>
  <c r="D150" i="40" s="1"/>
  <c r="D213" i="38"/>
  <c r="D205" i="39" s="1"/>
  <c r="D151" i="40" s="1"/>
  <c r="D214" i="38"/>
  <c r="D206" i="39" s="1"/>
  <c r="D152" i="40" s="1"/>
  <c r="D215" i="38"/>
  <c r="D207" i="39" s="1"/>
  <c r="D153" i="40" s="1"/>
  <c r="D216" i="38"/>
  <c r="D208" i="39" s="1"/>
  <c r="D154" i="40" s="1"/>
  <c r="D217" i="38"/>
  <c r="D209" i="39" s="1"/>
  <c r="D155" i="40" s="1"/>
  <c r="D218" i="38"/>
  <c r="D210" i="39" s="1"/>
  <c r="D156" i="40" s="1"/>
  <c r="D219" i="38"/>
  <c r="D211" i="39" s="1"/>
  <c r="D157" i="40" s="1"/>
  <c r="D220" i="38"/>
  <c r="D212" i="39" s="1"/>
  <c r="D158" i="40" s="1"/>
  <c r="D221" i="38"/>
  <c r="D213" i="39" s="1"/>
  <c r="D159" i="40" s="1"/>
  <c r="D222" i="38"/>
  <c r="D214" i="39" s="1"/>
  <c r="D160" i="40" s="1"/>
  <c r="D223" i="38"/>
  <c r="D215" i="39" s="1"/>
  <c r="D161" i="40" s="1"/>
  <c r="D224" i="38"/>
  <c r="D216" i="39" s="1"/>
  <c r="D162" i="40" s="1"/>
  <c r="D225" i="38"/>
  <c r="D217" i="39" s="1"/>
  <c r="D163" i="40" s="1"/>
  <c r="D226" i="38"/>
  <c r="D218" i="39" s="1"/>
  <c r="D164" i="40" s="1"/>
  <c r="D227" i="38"/>
  <c r="D219" i="39" s="1"/>
  <c r="D165" i="40" s="1"/>
  <c r="D228" i="38"/>
  <c r="D220" i="39" s="1"/>
  <c r="D166" i="40" s="1"/>
  <c r="D229" i="38"/>
  <c r="D221" i="39" s="1"/>
  <c r="D167" i="40" s="1"/>
  <c r="D230" i="38"/>
  <c r="D222" i="39" s="1"/>
  <c r="D168" i="40" s="1"/>
  <c r="D231" i="38"/>
  <c r="D223" i="39" s="1"/>
  <c r="D169" i="40" s="1"/>
  <c r="D232" i="38"/>
  <c r="D224" i="39" s="1"/>
  <c r="D170" i="40" s="1"/>
  <c r="D233" i="38"/>
  <c r="D225" i="39" s="1"/>
  <c r="D171" i="40" s="1"/>
  <c r="D234" i="38"/>
  <c r="D226" i="39" s="1"/>
  <c r="D172" i="40" s="1"/>
  <c r="D235" i="38"/>
  <c r="D227" i="39" s="1"/>
  <c r="D173" i="40" s="1"/>
  <c r="D236" i="38"/>
  <c r="D228" i="39" s="1"/>
  <c r="D174" i="40" s="1"/>
  <c r="D237" i="38"/>
  <c r="D229" i="39" s="1"/>
  <c r="D175" i="40" s="1"/>
  <c r="D238" i="38"/>
  <c r="D230" i="39" s="1"/>
  <c r="D176" i="40" s="1"/>
  <c r="D239" i="38"/>
  <c r="D231" i="39" s="1"/>
  <c r="D177" i="40" s="1"/>
  <c r="D240" i="38"/>
  <c r="D232" i="39" s="1"/>
  <c r="D178" i="40" s="1"/>
  <c r="D241" i="38"/>
  <c r="D233" i="39" s="1"/>
  <c r="D179" i="40" s="1"/>
  <c r="D242" i="38"/>
  <c r="D234" i="39" s="1"/>
  <c r="D180" i="40" s="1"/>
  <c r="D243" i="38"/>
  <c r="D235" i="39" s="1"/>
  <c r="D181" i="40" s="1"/>
  <c r="D244" i="38"/>
  <c r="D236" i="39" s="1"/>
  <c r="D182" i="40" s="1"/>
  <c r="D245" i="38"/>
  <c r="D237" i="39" s="1"/>
  <c r="D183" i="40" s="1"/>
  <c r="D246" i="38"/>
  <c r="D238" i="39" s="1"/>
  <c r="D184" i="40" s="1"/>
  <c r="D247" i="38"/>
  <c r="D239" i="39" s="1"/>
  <c r="D185" i="40" s="1"/>
  <c r="D248" i="38"/>
  <c r="D240" i="39" s="1"/>
  <c r="D186" i="40" s="1"/>
  <c r="D249" i="38"/>
  <c r="D241" i="39" s="1"/>
  <c r="D187" i="40" s="1"/>
  <c r="D250" i="38"/>
  <c r="D242" i="39" s="1"/>
  <c r="D188" i="40" s="1"/>
  <c r="D251" i="38"/>
  <c r="D243" i="39" s="1"/>
  <c r="D189" i="40" s="1"/>
  <c r="D252" i="38"/>
  <c r="D244" i="39" s="1"/>
  <c r="D190" i="40" s="1"/>
  <c r="D253" i="38"/>
  <c r="D245" i="39" s="1"/>
  <c r="D191" i="40" s="1"/>
  <c r="D254" i="38"/>
  <c r="D246" i="39" s="1"/>
  <c r="D192" i="40" s="1"/>
  <c r="D255" i="38"/>
  <c r="D247" i="39" s="1"/>
  <c r="D193" i="40" s="1"/>
  <c r="D256" i="38"/>
  <c r="D248" i="39" s="1"/>
  <c r="D194" i="40" s="1"/>
  <c r="D257" i="38"/>
  <c r="D249" i="39" s="1"/>
  <c r="D195" i="40" s="1"/>
  <c r="D258" i="38"/>
  <c r="D250" i="39" s="1"/>
  <c r="D196" i="40" s="1"/>
  <c r="D259" i="38"/>
  <c r="D251" i="39" s="1"/>
  <c r="D197" i="40" s="1"/>
  <c r="D260" i="38"/>
  <c r="D252" i="39" s="1"/>
  <c r="D198" i="40" s="1"/>
  <c r="D261" i="38"/>
  <c r="D253" i="39" s="1"/>
  <c r="D199" i="40" s="1"/>
  <c r="D262" i="38"/>
  <c r="D254" i="39" s="1"/>
  <c r="D200" i="40" s="1"/>
  <c r="D263" i="38"/>
  <c r="D255" i="39" s="1"/>
  <c r="D201" i="40" s="1"/>
  <c r="D264" i="38"/>
  <c r="D256" i="39" s="1"/>
  <c r="D202" i="40" s="1"/>
  <c r="D265" i="38"/>
  <c r="D257" i="39" s="1"/>
  <c r="D203" i="40" s="1"/>
  <c r="D266" i="38"/>
  <c r="D258" i="39" s="1"/>
  <c r="D204" i="40" s="1"/>
  <c r="D267" i="38"/>
  <c r="D259" i="39" s="1"/>
  <c r="D205" i="40" s="1"/>
  <c r="D268" i="38"/>
  <c r="D260" i="39" s="1"/>
  <c r="D206" i="40" s="1"/>
  <c r="D269" i="38"/>
  <c r="D261" i="39" s="1"/>
  <c r="D207" i="40" s="1"/>
  <c r="D270" i="38"/>
  <c r="D262" i="39" s="1"/>
  <c r="D208" i="40" s="1"/>
  <c r="D271" i="38"/>
  <c r="D263" i="39" s="1"/>
  <c r="D209" i="40" s="1"/>
  <c r="D272" i="38"/>
  <c r="D264" i="39" s="1"/>
  <c r="D210" i="40" s="1"/>
  <c r="D273" i="38"/>
  <c r="D265" i="39" s="1"/>
  <c r="D211" i="40" s="1"/>
  <c r="D274" i="38"/>
  <c r="D266" i="39" s="1"/>
  <c r="D212" i="40" s="1"/>
  <c r="D275" i="38"/>
  <c r="D267" i="39" s="1"/>
  <c r="D213" i="40" s="1"/>
  <c r="D276" i="38"/>
  <c r="D268" i="39" s="1"/>
  <c r="D214" i="40" s="1"/>
  <c r="D277" i="38"/>
  <c r="D269" i="39" s="1"/>
  <c r="D215" i="40" s="1"/>
  <c r="D278" i="38"/>
  <c r="D270" i="39" s="1"/>
  <c r="D216" i="40" s="1"/>
  <c r="D279" i="38"/>
  <c r="D271" i="39" s="1"/>
  <c r="D217" i="40" s="1"/>
  <c r="D280" i="38"/>
  <c r="D272" i="39" s="1"/>
  <c r="D218" i="40" s="1"/>
  <c r="D281" i="38"/>
  <c r="D273" i="39" s="1"/>
  <c r="D219" i="40" s="1"/>
  <c r="D282" i="38"/>
  <c r="D274" i="39" s="1"/>
  <c r="D220" i="40" s="1"/>
  <c r="D283" i="38"/>
  <c r="D275" i="39" s="1"/>
  <c r="D221" i="40" s="1"/>
  <c r="D284" i="38"/>
  <c r="D276" i="39" s="1"/>
  <c r="D222" i="40" s="1"/>
  <c r="D285" i="38"/>
  <c r="D277" i="39" s="1"/>
  <c r="D223" i="40" s="1"/>
  <c r="D286" i="38"/>
  <c r="D278" i="39" s="1"/>
  <c r="D224" i="40" s="1"/>
  <c r="D287" i="38"/>
  <c r="D279" i="39" s="1"/>
  <c r="D225" i="40" s="1"/>
  <c r="D288" i="38"/>
  <c r="D280" i="39" s="1"/>
  <c r="D226" i="40" s="1"/>
  <c r="D289" i="38"/>
  <c r="D281" i="39" s="1"/>
  <c r="D227" i="40" s="1"/>
  <c r="D290" i="38"/>
  <c r="D282" i="39" s="1"/>
  <c r="D228" i="40" s="1"/>
  <c r="D291" i="38"/>
  <c r="D283" i="39" s="1"/>
  <c r="D229" i="40" s="1"/>
  <c r="D292" i="38"/>
  <c r="D284" i="39" s="1"/>
  <c r="D230" i="40" s="1"/>
  <c r="D293" i="38"/>
  <c r="D285" i="39" s="1"/>
  <c r="D231" i="40" s="1"/>
  <c r="D294" i="38"/>
  <c r="D286" i="39" s="1"/>
  <c r="D232" i="40" s="1"/>
  <c r="D295" i="38"/>
  <c r="D287" i="39" s="1"/>
  <c r="D233" i="40" s="1"/>
  <c r="D296" i="38"/>
  <c r="D288" i="39" s="1"/>
  <c r="D234" i="40" s="1"/>
  <c r="D297" i="38"/>
  <c r="D289" i="39" s="1"/>
  <c r="D235" i="40" s="1"/>
  <c r="D298" i="38"/>
  <c r="D290" i="39" s="1"/>
  <c r="D236" i="40" s="1"/>
  <c r="D299" i="38"/>
  <c r="D291" i="39" s="1"/>
  <c r="D237" i="40" s="1"/>
  <c r="D300" i="38"/>
  <c r="D292" i="39" s="1"/>
  <c r="D238" i="40" s="1"/>
  <c r="D301" i="38"/>
  <c r="D293" i="39" s="1"/>
  <c r="D239" i="40" s="1"/>
  <c r="D302" i="38"/>
  <c r="D294" i="39" s="1"/>
  <c r="D240" i="40" s="1"/>
  <c r="D303" i="38"/>
  <c r="D295" i="39" s="1"/>
  <c r="D241" i="40" s="1"/>
  <c r="D304" i="38"/>
  <c r="D296" i="39" s="1"/>
  <c r="D242" i="40" s="1"/>
  <c r="D305" i="38"/>
  <c r="D297" i="39" s="1"/>
  <c r="D243" i="40" s="1"/>
  <c r="D306" i="38"/>
  <c r="D298" i="39" s="1"/>
  <c r="D244" i="40" s="1"/>
  <c r="D307" i="38"/>
  <c r="D299" i="39" s="1"/>
  <c r="D245" i="40" s="1"/>
  <c r="D308" i="38"/>
  <c r="D300" i="39" s="1"/>
  <c r="D246" i="40" s="1"/>
  <c r="D309" i="38"/>
  <c r="D301" i="39" s="1"/>
  <c r="D247" i="40" s="1"/>
  <c r="D310" i="38"/>
  <c r="D302" i="39" s="1"/>
  <c r="D248" i="40" s="1"/>
  <c r="D311" i="38"/>
  <c r="D303" i="39" s="1"/>
  <c r="D249" i="40" s="1"/>
  <c r="D312" i="38"/>
  <c r="D304" i="39" s="1"/>
  <c r="D250" i="40" s="1"/>
  <c r="D313" i="38"/>
  <c r="D305" i="39" s="1"/>
  <c r="D251" i="40" s="1"/>
  <c r="D314" i="38"/>
  <c r="D306" i="39" s="1"/>
  <c r="D252" i="40" s="1"/>
  <c r="D315" i="38"/>
  <c r="D307" i="39" s="1"/>
  <c r="D253" i="40" s="1"/>
  <c r="D316" i="38"/>
  <c r="D308" i="39" s="1"/>
  <c r="D254" i="40" s="1"/>
  <c r="D317" i="38"/>
  <c r="D309" i="39" s="1"/>
  <c r="D255" i="40" s="1"/>
  <c r="D318" i="38"/>
  <c r="D310" i="39" s="1"/>
  <c r="D256" i="40" s="1"/>
  <c r="D319" i="38"/>
  <c r="D311" i="39" s="1"/>
  <c r="D257" i="40" s="1"/>
  <c r="D320" i="38"/>
  <c r="D312" i="39" s="1"/>
  <c r="D258" i="40" s="1"/>
  <c r="D321" i="38"/>
  <c r="D313" i="39" s="1"/>
  <c r="D259" i="40" s="1"/>
  <c r="D322" i="38"/>
  <c r="D314" i="39" s="1"/>
  <c r="D260" i="40" s="1"/>
  <c r="D323" i="38"/>
  <c r="D315" i="39" s="1"/>
  <c r="D261" i="40" s="1"/>
  <c r="D324" i="38"/>
  <c r="D316" i="39" s="1"/>
  <c r="D262" i="40" s="1"/>
  <c r="D325" i="38"/>
  <c r="D317" i="39" s="1"/>
  <c r="D263" i="40" s="1"/>
  <c r="D326" i="38"/>
  <c r="D318" i="39" s="1"/>
  <c r="D264" i="40" s="1"/>
  <c r="D327" i="38"/>
  <c r="D319" i="39" s="1"/>
  <c r="D265" i="40" s="1"/>
  <c r="D328" i="38"/>
  <c r="D320" i="39" s="1"/>
  <c r="D266" i="40" s="1"/>
  <c r="D329" i="38"/>
  <c r="D321" i="39" s="1"/>
  <c r="D267" i="40" s="1"/>
  <c r="D330" i="38"/>
  <c r="D322" i="39" s="1"/>
  <c r="D268" i="40" s="1"/>
  <c r="D331" i="38"/>
  <c r="D323" i="39" s="1"/>
  <c r="D269" i="40" s="1"/>
  <c r="D332" i="38"/>
  <c r="D324" i="39" s="1"/>
  <c r="D270" i="40" s="1"/>
  <c r="D333" i="38"/>
  <c r="D325" i="39" s="1"/>
  <c r="D271" i="40" s="1"/>
  <c r="D334" i="38"/>
  <c r="D326" i="39" s="1"/>
  <c r="D272" i="40" s="1"/>
  <c r="D335" i="38"/>
  <c r="D327" i="39" s="1"/>
  <c r="D273" i="40" s="1"/>
  <c r="D336" i="38"/>
  <c r="D328" i="39" s="1"/>
  <c r="D274" i="40" s="1"/>
  <c r="D337" i="38"/>
  <c r="D329" i="39" s="1"/>
  <c r="D275" i="40" s="1"/>
  <c r="D338" i="38"/>
  <c r="D330" i="39" s="1"/>
  <c r="D276" i="40" s="1"/>
  <c r="D339" i="38"/>
  <c r="D331" i="39" s="1"/>
  <c r="D277" i="40" s="1"/>
  <c r="D340" i="38"/>
  <c r="D332" i="39" s="1"/>
  <c r="D278" i="40" s="1"/>
  <c r="D341" i="38"/>
  <c r="D333" i="39" s="1"/>
  <c r="D279" i="40" s="1"/>
  <c r="D342" i="38"/>
  <c r="D334" i="39" s="1"/>
  <c r="D280" i="40" s="1"/>
  <c r="D343" i="38"/>
  <c r="D335" i="39" s="1"/>
  <c r="D281" i="40" s="1"/>
  <c r="D344" i="38"/>
  <c r="D336" i="39" s="1"/>
  <c r="D282" i="40" s="1"/>
  <c r="D345" i="38"/>
  <c r="D337" i="39" s="1"/>
  <c r="D283" i="40" s="1"/>
  <c r="D346" i="38"/>
  <c r="D338" i="39" s="1"/>
  <c r="D284" i="40" s="1"/>
  <c r="D347" i="38"/>
  <c r="D339" i="39" s="1"/>
  <c r="D285" i="40" s="1"/>
  <c r="D348" i="38"/>
  <c r="D340" i="39" s="1"/>
  <c r="D286" i="40" s="1"/>
  <c r="D349" i="38"/>
  <c r="D341" i="39" s="1"/>
  <c r="D287" i="40" s="1"/>
  <c r="D350" i="38"/>
  <c r="D342" i="39" s="1"/>
  <c r="D288" i="40" s="1"/>
  <c r="D351" i="38"/>
  <c r="D343" i="39" s="1"/>
  <c r="D289" i="40" s="1"/>
  <c r="D352" i="38"/>
  <c r="D344" i="39" s="1"/>
  <c r="D290" i="40" s="1"/>
  <c r="D353" i="38"/>
  <c r="D345" i="39" s="1"/>
  <c r="D291" i="40" s="1"/>
  <c r="D354" i="38"/>
  <c r="D346" i="39" s="1"/>
  <c r="D292" i="40" s="1"/>
  <c r="D355" i="38"/>
  <c r="D347" i="39" s="1"/>
  <c r="D293" i="40" s="1"/>
  <c r="D356" i="38"/>
  <c r="D348" i="39" s="1"/>
  <c r="D294" i="40" s="1"/>
  <c r="D357" i="38"/>
  <c r="D349" i="39" s="1"/>
  <c r="D295" i="40" s="1"/>
  <c r="D358" i="38"/>
  <c r="D350" i="39" s="1"/>
  <c r="D296" i="40" s="1"/>
  <c r="D359" i="38"/>
  <c r="D351" i="39" s="1"/>
  <c r="D297" i="40" s="1"/>
  <c r="D360" i="38"/>
  <c r="D352" i="39" s="1"/>
  <c r="D298" i="40" s="1"/>
  <c r="D361" i="38"/>
  <c r="D353" i="39" s="1"/>
  <c r="D299" i="40" s="1"/>
  <c r="D362" i="38"/>
  <c r="D354" i="39" s="1"/>
  <c r="D300" i="40" s="1"/>
  <c r="D363" i="38"/>
  <c r="C165" i="38"/>
  <c r="C157" i="39" s="1"/>
  <c r="C103" i="40" s="1"/>
  <c r="C167" i="38"/>
  <c r="C159" i="39" s="1"/>
  <c r="C105" i="40" s="1"/>
  <c r="C168" i="38"/>
  <c r="C160" i="39" s="1"/>
  <c r="C106" i="40" s="1"/>
  <c r="C169" i="38"/>
  <c r="C161" i="39" s="1"/>
  <c r="C107" i="40" s="1"/>
  <c r="C170" i="38"/>
  <c r="C162" i="39" s="1"/>
  <c r="C108" i="40" s="1"/>
  <c r="C171" i="38"/>
  <c r="C163" i="39" s="1"/>
  <c r="C109" i="40" s="1"/>
  <c r="C172" i="38"/>
  <c r="C164" i="39" s="1"/>
  <c r="C110" i="40" s="1"/>
  <c r="C173" i="38"/>
  <c r="C165" i="39" s="1"/>
  <c r="C111" i="40" s="1"/>
  <c r="C174" i="38"/>
  <c r="C166" i="39" s="1"/>
  <c r="C112" i="40" s="1"/>
  <c r="C177" i="38"/>
  <c r="C169" i="39" s="1"/>
  <c r="C115" i="40" s="1"/>
  <c r="C178" i="38"/>
  <c r="C170" i="39" s="1"/>
  <c r="C116" i="40" s="1"/>
  <c r="C179" i="38"/>
  <c r="C171" i="39" s="1"/>
  <c r="C117" i="40" s="1"/>
  <c r="C180" i="38"/>
  <c r="C172" i="39" s="1"/>
  <c r="C118" i="40" s="1"/>
  <c r="C181" i="38"/>
  <c r="C173" i="39" s="1"/>
  <c r="C119" i="40" s="1"/>
  <c r="C182" i="38"/>
  <c r="C174" i="39" s="1"/>
  <c r="C120" i="40" s="1"/>
  <c r="C183" i="38"/>
  <c r="C175" i="39" s="1"/>
  <c r="C121" i="40" s="1"/>
  <c r="C106" i="38"/>
  <c r="C107" i="38"/>
  <c r="C108" i="38"/>
  <c r="C109" i="38"/>
  <c r="C105" i="38"/>
  <c r="C103" i="38"/>
  <c r="C98" i="39" s="1"/>
  <c r="C46" i="40" s="1"/>
  <c r="C121" i="39" l="1"/>
  <c r="D126" i="39"/>
  <c r="D124" i="39"/>
  <c r="D122" i="39"/>
  <c r="D125" i="39"/>
  <c r="D127" i="39"/>
  <c r="D123" i="39"/>
  <c r="D355" i="39"/>
  <c r="D301" i="40" s="1"/>
  <c r="B310" i="14"/>
  <c r="B311" i="14"/>
  <c r="C185" i="38" l="1"/>
  <c r="C177" i="39" s="1"/>
  <c r="C123" i="40" s="1"/>
  <c r="C186" i="38"/>
  <c r="C178" i="39" s="1"/>
  <c r="C124" i="40" s="1"/>
  <c r="C187" i="38"/>
  <c r="C179" i="39" s="1"/>
  <c r="C125" i="40" s="1"/>
  <c r="C188" i="38"/>
  <c r="C180" i="39" s="1"/>
  <c r="C126" i="40" s="1"/>
  <c r="C189" i="38"/>
  <c r="C181" i="39" s="1"/>
  <c r="C127" i="40" s="1"/>
  <c r="C190" i="38"/>
  <c r="C182" i="39" s="1"/>
  <c r="C128" i="40" s="1"/>
  <c r="C191" i="38"/>
  <c r="C183" i="39" s="1"/>
  <c r="C129" i="40" s="1"/>
  <c r="C192" i="38"/>
  <c r="C184" i="39" s="1"/>
  <c r="C130" i="40" s="1"/>
  <c r="C193" i="38"/>
  <c r="C185" i="39" s="1"/>
  <c r="C131" i="40" s="1"/>
  <c r="C194" i="38"/>
  <c r="C186" i="39" s="1"/>
  <c r="C132" i="40" s="1"/>
  <c r="C195" i="38"/>
  <c r="C187" i="39" s="1"/>
  <c r="C133" i="40" s="1"/>
  <c r="C196" i="38"/>
  <c r="C188" i="39" s="1"/>
  <c r="C134" i="40" s="1"/>
  <c r="C197" i="38"/>
  <c r="C189" i="39" s="1"/>
  <c r="C135" i="40" s="1"/>
  <c r="C198" i="38"/>
  <c r="C190" i="39" s="1"/>
  <c r="C136" i="40" s="1"/>
  <c r="C199" i="38"/>
  <c r="C191" i="39" s="1"/>
  <c r="C137" i="40" s="1"/>
  <c r="C192" i="39"/>
  <c r="C138" i="40" s="1"/>
  <c r="C193" i="39"/>
  <c r="C139" i="40" s="1"/>
  <c r="C194" i="39"/>
  <c r="C140" i="40" s="1"/>
  <c r="C195" i="39"/>
  <c r="C141" i="40" s="1"/>
  <c r="C196" i="39"/>
  <c r="C142" i="40" s="1"/>
  <c r="C197" i="39"/>
  <c r="C143" i="40" s="1"/>
  <c r="C198" i="39"/>
  <c r="C144" i="40" s="1"/>
  <c r="C199" i="39"/>
  <c r="C145" i="40" s="1"/>
  <c r="C200" i="39"/>
  <c r="C146" i="40" s="1"/>
  <c r="C201" i="39"/>
  <c r="C147" i="40" s="1"/>
  <c r="C202" i="39"/>
  <c r="C148" i="40" s="1"/>
  <c r="C203" i="39"/>
  <c r="C149" i="40" s="1"/>
  <c r="C204" i="39"/>
  <c r="C150" i="40" s="1"/>
  <c r="C205" i="39"/>
  <c r="C151" i="40" s="1"/>
  <c r="C206" i="39"/>
  <c r="C152" i="40" s="1"/>
  <c r="C207" i="39"/>
  <c r="C153" i="40" s="1"/>
  <c r="C208" i="39"/>
  <c r="C154" i="40" s="1"/>
  <c r="C209" i="39"/>
  <c r="C155" i="40" s="1"/>
  <c r="C210" i="39"/>
  <c r="C156" i="40" s="1"/>
  <c r="C211" i="39"/>
  <c r="C157" i="40" s="1"/>
  <c r="C212" i="39"/>
  <c r="C158" i="40" s="1"/>
  <c r="C213" i="39"/>
  <c r="C159" i="40" s="1"/>
  <c r="C214" i="39"/>
  <c r="C160" i="40" s="1"/>
  <c r="C215" i="39"/>
  <c r="C161" i="40" s="1"/>
  <c r="C216" i="39"/>
  <c r="C162" i="40" s="1"/>
  <c r="C217" i="39"/>
  <c r="C163" i="40" s="1"/>
  <c r="C218" i="39"/>
  <c r="C164" i="40" s="1"/>
  <c r="C219" i="39"/>
  <c r="C165" i="40" s="1"/>
  <c r="C220" i="39"/>
  <c r="C166" i="40" s="1"/>
  <c r="C221" i="39"/>
  <c r="C167" i="40" s="1"/>
  <c r="C222" i="39"/>
  <c r="C168" i="40" s="1"/>
  <c r="C223" i="39"/>
  <c r="C169" i="40" s="1"/>
  <c r="C224" i="39"/>
  <c r="C170" i="40" s="1"/>
  <c r="C225" i="39"/>
  <c r="C171" i="40" s="1"/>
  <c r="C226" i="39"/>
  <c r="C172" i="40" s="1"/>
  <c r="C227" i="39"/>
  <c r="C173" i="40" s="1"/>
  <c r="C228" i="39"/>
  <c r="C174" i="40" s="1"/>
  <c r="C229" i="39"/>
  <c r="C175" i="40" s="1"/>
  <c r="C230" i="39"/>
  <c r="C176" i="40" s="1"/>
  <c r="C231" i="39"/>
  <c r="C177" i="40" s="1"/>
  <c r="C232" i="39"/>
  <c r="C178" i="40" s="1"/>
  <c r="C233" i="39"/>
  <c r="C179" i="40" s="1"/>
  <c r="C234" i="39"/>
  <c r="C180" i="40" s="1"/>
  <c r="C235" i="39"/>
  <c r="C181" i="40" s="1"/>
  <c r="C236" i="39"/>
  <c r="C182" i="40" s="1"/>
  <c r="C237" i="39"/>
  <c r="C183" i="40" s="1"/>
  <c r="C238" i="39"/>
  <c r="C184" i="40" s="1"/>
  <c r="C239" i="39"/>
  <c r="C185" i="40" s="1"/>
  <c r="C240" i="39"/>
  <c r="C186" i="40" s="1"/>
  <c r="C241" i="39"/>
  <c r="C187" i="40" s="1"/>
  <c r="C242" i="39"/>
  <c r="C188" i="40" s="1"/>
  <c r="C243" i="39"/>
  <c r="C189" i="40" s="1"/>
  <c r="C244" i="39"/>
  <c r="C190" i="40" s="1"/>
  <c r="C245" i="39"/>
  <c r="C191" i="40" s="1"/>
  <c r="C246" i="39"/>
  <c r="C192" i="40" s="1"/>
  <c r="C247" i="39"/>
  <c r="C193" i="40" s="1"/>
  <c r="C248" i="39"/>
  <c r="C194" i="40" s="1"/>
  <c r="C249" i="39"/>
  <c r="C195" i="40" s="1"/>
  <c r="C250" i="39"/>
  <c r="C196" i="40" s="1"/>
  <c r="C251" i="39"/>
  <c r="C197" i="40" s="1"/>
  <c r="C252" i="39"/>
  <c r="C198" i="40" s="1"/>
  <c r="C253" i="39"/>
  <c r="C199" i="40" s="1"/>
  <c r="C254" i="39"/>
  <c r="C200" i="40" s="1"/>
  <c r="C255" i="39"/>
  <c r="C201" i="40" s="1"/>
  <c r="C256" i="39"/>
  <c r="C202" i="40" s="1"/>
  <c r="C257" i="39"/>
  <c r="C203" i="40" s="1"/>
  <c r="C258" i="39"/>
  <c r="C204" i="40" s="1"/>
  <c r="C259" i="39"/>
  <c r="C205" i="40" s="1"/>
  <c r="C260" i="39"/>
  <c r="C206" i="40" s="1"/>
  <c r="C261" i="39"/>
  <c r="C207" i="40" s="1"/>
  <c r="C262" i="39"/>
  <c r="C208" i="40" s="1"/>
  <c r="C263" i="39"/>
  <c r="C209" i="40" s="1"/>
  <c r="C264" i="39"/>
  <c r="C210" i="40" s="1"/>
  <c r="C265" i="39"/>
  <c r="C211" i="40" s="1"/>
  <c r="C266" i="39"/>
  <c r="C212" i="40" s="1"/>
  <c r="C267" i="39"/>
  <c r="C213" i="40" s="1"/>
  <c r="C268" i="39"/>
  <c r="C214" i="40" s="1"/>
  <c r="C269" i="39"/>
  <c r="C215" i="40" s="1"/>
  <c r="C270" i="39"/>
  <c r="C216" i="40" s="1"/>
  <c r="C271" i="39"/>
  <c r="C217" i="40" s="1"/>
  <c r="C272" i="39"/>
  <c r="C218" i="40" s="1"/>
  <c r="C273" i="39"/>
  <c r="C219" i="40" s="1"/>
  <c r="C274" i="39"/>
  <c r="C220" i="40" s="1"/>
  <c r="C275" i="39"/>
  <c r="C221" i="40" s="1"/>
  <c r="C276" i="39"/>
  <c r="C222" i="40" s="1"/>
  <c r="C277" i="39"/>
  <c r="C223" i="40" s="1"/>
  <c r="C278" i="39"/>
  <c r="C224" i="40" s="1"/>
  <c r="C279" i="39"/>
  <c r="C225" i="40" s="1"/>
  <c r="C280" i="39"/>
  <c r="C226" i="40" s="1"/>
  <c r="C281" i="39"/>
  <c r="C227" i="40" s="1"/>
  <c r="C282" i="39"/>
  <c r="C228" i="40" s="1"/>
  <c r="C283" i="39"/>
  <c r="C229" i="40" s="1"/>
  <c r="C284" i="39"/>
  <c r="C230" i="40" s="1"/>
  <c r="C285" i="39"/>
  <c r="C231" i="40" s="1"/>
  <c r="C286" i="39"/>
  <c r="C232" i="40" s="1"/>
  <c r="C287" i="39"/>
  <c r="C233" i="40" s="1"/>
  <c r="C288" i="39"/>
  <c r="C234" i="40" s="1"/>
  <c r="C289" i="39"/>
  <c r="C235" i="40" s="1"/>
  <c r="C290" i="39"/>
  <c r="C236" i="40" s="1"/>
  <c r="C291" i="39"/>
  <c r="C237" i="40" s="1"/>
  <c r="C292" i="39"/>
  <c r="C238" i="40" s="1"/>
  <c r="C293" i="39"/>
  <c r="C239" i="40" s="1"/>
  <c r="C294" i="39"/>
  <c r="C240" i="40" s="1"/>
  <c r="C295" i="39"/>
  <c r="C241" i="40" s="1"/>
  <c r="C184" i="38"/>
  <c r="C176" i="39" s="1"/>
  <c r="C122" i="40" s="1"/>
  <c r="C49" i="40"/>
  <c r="C50" i="40"/>
  <c r="C51" i="40"/>
  <c r="C52" i="40"/>
  <c r="C53" i="40"/>
  <c r="C48" i="40"/>
  <c r="C101" i="39"/>
  <c r="C102" i="39"/>
  <c r="C103" i="39"/>
  <c r="C104" i="39"/>
  <c r="C105" i="39"/>
  <c r="C100" i="39"/>
  <c r="D103" i="38" l="1"/>
  <c r="D98" i="39" s="1"/>
  <c r="D46" i="40" s="1"/>
  <c r="C325" i="39"/>
  <c r="C271" i="40" s="1"/>
  <c r="C323" i="39"/>
  <c r="C269" i="40" s="1"/>
  <c r="C321" i="39"/>
  <c r="C267" i="40" s="1"/>
  <c r="C319" i="39"/>
  <c r="C265" i="40" s="1"/>
  <c r="C317" i="39"/>
  <c r="C263" i="40" s="1"/>
  <c r="C315" i="39"/>
  <c r="C261" i="40" s="1"/>
  <c r="C313" i="39"/>
  <c r="C259" i="40" s="1"/>
  <c r="C311" i="39"/>
  <c r="C257" i="40" s="1"/>
  <c r="C309" i="39"/>
  <c r="C255" i="40" s="1"/>
  <c r="C307" i="39"/>
  <c r="C253" i="40" s="1"/>
  <c r="C305" i="39"/>
  <c r="C251" i="40" s="1"/>
  <c r="C303" i="39"/>
  <c r="C249" i="40" s="1"/>
  <c r="C301" i="39"/>
  <c r="C247" i="40" s="1"/>
  <c r="C299" i="39"/>
  <c r="C245" i="40" s="1"/>
  <c r="C297" i="39"/>
  <c r="C243" i="40" s="1"/>
  <c r="C324" i="39"/>
  <c r="C270" i="40" s="1"/>
  <c r="C322" i="39"/>
  <c r="C268" i="40" s="1"/>
  <c r="C320" i="39"/>
  <c r="C266" i="40" s="1"/>
  <c r="C318" i="39"/>
  <c r="C264" i="40" s="1"/>
  <c r="C316" i="39"/>
  <c r="C262" i="40" s="1"/>
  <c r="C314" i="39"/>
  <c r="C260" i="40" s="1"/>
  <c r="C312" i="39"/>
  <c r="C258" i="40" s="1"/>
  <c r="C310" i="39"/>
  <c r="C256" i="40" s="1"/>
  <c r="C308" i="39"/>
  <c r="C254" i="40" s="1"/>
  <c r="C306" i="39"/>
  <c r="C252" i="40" s="1"/>
  <c r="C304" i="39"/>
  <c r="C250" i="40" s="1"/>
  <c r="C302" i="39"/>
  <c r="C248" i="40" s="1"/>
  <c r="C300" i="39"/>
  <c r="C246" i="40" s="1"/>
  <c r="C298" i="39"/>
  <c r="C244" i="40" s="1"/>
  <c r="C296" i="39"/>
  <c r="C242" i="40" s="1"/>
  <c r="C120" i="39" l="1"/>
  <c r="C142" i="39"/>
  <c r="D99" i="38"/>
  <c r="D94" i="39" s="1"/>
  <c r="D42" i="40" s="1"/>
  <c r="D100" i="38"/>
  <c r="D95" i="39" s="1"/>
  <c r="D43" i="40" s="1"/>
  <c r="D101" i="38"/>
  <c r="D96" i="39" s="1"/>
  <c r="D44" i="40" s="1"/>
  <c r="D102" i="38"/>
  <c r="D97" i="39" s="1"/>
  <c r="D45" i="40" s="1"/>
  <c r="D98" i="38"/>
  <c r="D93" i="39" s="1"/>
  <c r="D41" i="40" s="1"/>
  <c r="C99" i="38"/>
  <c r="C94" i="39" s="1"/>
  <c r="C42" i="40" s="1"/>
  <c r="C100" i="38"/>
  <c r="C95" i="39" s="1"/>
  <c r="C43" i="40" s="1"/>
  <c r="C101" i="38"/>
  <c r="C96" i="39" s="1"/>
  <c r="C44" i="40" s="1"/>
  <c r="C102" i="38"/>
  <c r="C97" i="39" s="1"/>
  <c r="C45" i="40" s="1"/>
  <c r="C98" i="38"/>
  <c r="C93" i="39" s="1"/>
  <c r="C41" i="40" s="1"/>
  <c r="C85" i="39"/>
  <c r="A235" i="14"/>
  <c r="A234" i="14"/>
  <c r="A233" i="14"/>
  <c r="A232" i="14"/>
  <c r="A231" i="14"/>
  <c r="C175" i="15"/>
  <c r="D175" i="15"/>
  <c r="E175" i="15"/>
  <c r="C211" i="14"/>
  <c r="D211" i="14"/>
  <c r="E211" i="14"/>
  <c r="F49" i="15"/>
  <c r="F50" i="15"/>
  <c r="F51" i="15"/>
  <c r="D49" i="15"/>
  <c r="D184" i="15" s="1"/>
  <c r="D50" i="15"/>
  <c r="D185" i="15" s="1"/>
  <c r="D51" i="15"/>
  <c r="D48" i="15"/>
  <c r="D183" i="15" s="1"/>
  <c r="A51" i="15"/>
  <c r="A50" i="15"/>
  <c r="A185" i="15" s="1"/>
  <c r="A49" i="15"/>
  <c r="A184" i="15" s="1"/>
  <c r="A48" i="15"/>
  <c r="A183" i="15" s="1"/>
  <c r="F47" i="14"/>
  <c r="F48" i="14"/>
  <c r="F49" i="14"/>
  <c r="D47" i="14"/>
  <c r="D223" i="14" s="1"/>
  <c r="D48" i="14"/>
  <c r="D224" i="14" s="1"/>
  <c r="D49" i="14"/>
  <c r="D46" i="14"/>
  <c r="D222" i="14" s="1"/>
  <c r="A49" i="14"/>
  <c r="A48" i="14"/>
  <c r="A224" i="14" s="1"/>
  <c r="A47" i="14"/>
  <c r="A223" i="14" s="1"/>
  <c r="A46" i="14"/>
  <c r="A222" i="14" s="1"/>
  <c r="F202" i="31"/>
  <c r="F203" i="31"/>
  <c r="G203" i="31" s="1"/>
  <c r="D202" i="31"/>
  <c r="D203" i="31"/>
  <c r="D201" i="31"/>
  <c r="A203" i="31"/>
  <c r="A202" i="31"/>
  <c r="A201" i="31"/>
  <c r="D130" i="15"/>
  <c r="A130" i="15"/>
  <c r="D9" i="15"/>
  <c r="D9" i="14"/>
  <c r="F14" i="31"/>
  <c r="C123" i="38" l="1"/>
  <c r="C15" i="37"/>
  <c r="D163" i="38" l="1"/>
  <c r="D155" i="39" s="1"/>
  <c r="D101" i="40" s="1"/>
  <c r="C163" i="38"/>
  <c r="C155" i="39" s="1"/>
  <c r="C101" i="40" s="1"/>
  <c r="F176" i="15" l="1"/>
  <c r="E173" i="31" l="1"/>
  <c r="E174" i="31"/>
  <c r="E181" i="14"/>
  <c r="E180" i="14"/>
  <c r="E154" i="15"/>
  <c r="F154" i="15" s="1"/>
  <c r="E155" i="15"/>
  <c r="F155" i="15" s="1"/>
  <c r="E156" i="15"/>
  <c r="F156" i="15" s="1"/>
  <c r="F157" i="15" l="1"/>
  <c r="I23" i="37"/>
  <c r="E172" i="31"/>
  <c r="E179" i="14"/>
  <c r="F13" i="14" l="1"/>
  <c r="F32" i="14"/>
  <c r="F33" i="14"/>
  <c r="F188" i="14"/>
  <c r="F189" i="14"/>
  <c r="F190" i="14"/>
  <c r="F191" i="14"/>
  <c r="F192" i="14"/>
  <c r="F34" i="14" l="1"/>
  <c r="F193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E32" i="15"/>
  <c r="G190" i="14"/>
  <c r="G189" i="14"/>
  <c r="B192" i="14"/>
  <c r="B191" i="14"/>
  <c r="B190" i="14"/>
  <c r="B189" i="14"/>
  <c r="E193" i="14"/>
  <c r="D193" i="14"/>
  <c r="G192" i="14"/>
  <c r="G191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D33" i="14"/>
  <c r="E33" i="14" s="1"/>
  <c r="E34" i="14" s="1"/>
  <c r="B40" i="14"/>
  <c r="F40" i="14" s="1"/>
  <c r="D35" i="31"/>
  <c r="E35" i="31" s="1"/>
  <c r="E36" i="31" s="1"/>
  <c r="H32" i="15"/>
  <c r="H33" i="15"/>
  <c r="F34" i="15"/>
  <c r="H189" i="14"/>
  <c r="H190" i="14"/>
  <c r="H191" i="14"/>
  <c r="H192" i="14"/>
  <c r="G188" i="14"/>
  <c r="G193" i="14" s="1"/>
  <c r="B34" i="14"/>
  <c r="H32" i="14"/>
  <c r="G34" i="31"/>
  <c r="D36" i="31" l="1"/>
  <c r="D34" i="15"/>
  <c r="D34" i="14"/>
  <c r="F40" i="15"/>
  <c r="B41" i="14"/>
  <c r="H188" i="14"/>
  <c r="G33" i="14"/>
  <c r="G34" i="14" s="1"/>
  <c r="G35" i="31"/>
  <c r="G36" i="31" s="1"/>
  <c r="H34" i="31"/>
  <c r="F36" i="31"/>
  <c r="H33" i="14" l="1"/>
  <c r="H35" i="31"/>
  <c r="D1" i="40" l="1"/>
  <c r="D1" i="39"/>
  <c r="C97" i="40" l="1"/>
  <c r="C91" i="40"/>
  <c r="C84" i="40"/>
  <c r="C83" i="40"/>
  <c r="C82" i="40"/>
  <c r="C81" i="40"/>
  <c r="C80" i="40"/>
  <c r="C79" i="40"/>
  <c r="C78" i="40"/>
  <c r="C134" i="39"/>
  <c r="C135" i="39"/>
  <c r="C136" i="39"/>
  <c r="C137" i="39"/>
  <c r="C138" i="39"/>
  <c r="C139" i="39"/>
  <c r="C140" i="39"/>
  <c r="C147" i="39"/>
  <c r="C153" i="39"/>
  <c r="C159" i="38" l="1"/>
  <c r="C152" i="38"/>
  <c r="C145" i="38" l="1"/>
  <c r="C144" i="38"/>
  <c r="C143" i="38"/>
  <c r="C142" i="38"/>
  <c r="C141" i="38"/>
  <c r="C140" i="38"/>
  <c r="C139" i="38"/>
  <c r="D25" i="14" l="1"/>
  <c r="E25" i="14" l="1"/>
  <c r="E26" i="31" s="1"/>
  <c r="D26" i="31"/>
  <c r="E9" i="39"/>
  <c r="B18" i="37" l="1"/>
  <c r="B10" i="37"/>
  <c r="C8" i="37"/>
  <c r="B3" i="37"/>
  <c r="D25" i="15"/>
  <c r="E25" i="15" s="1"/>
  <c r="G25" i="15" l="1"/>
  <c r="I25" i="15" s="1"/>
  <c r="E9" i="40"/>
  <c r="A25" i="31"/>
  <c r="D13" i="31"/>
  <c r="D11" i="31"/>
  <c r="D24" i="15"/>
  <c r="E24" i="15" s="1"/>
  <c r="A24" i="15"/>
  <c r="D24" i="14"/>
  <c r="B13" i="14"/>
  <c r="E24" i="14" l="1"/>
  <c r="E25" i="31" s="1"/>
  <c r="D25" i="31"/>
  <c r="E10" i="39"/>
  <c r="G24" i="14"/>
  <c r="G24" i="15"/>
  <c r="I24" i="15" s="1"/>
  <c r="E10" i="40"/>
  <c r="E10" i="38"/>
  <c r="I24" i="14" l="1"/>
  <c r="I25" i="31" s="1"/>
  <c r="B14" i="31"/>
  <c r="A12" i="31"/>
  <c r="F13" i="15"/>
  <c r="D12" i="15"/>
  <c r="D10" i="15"/>
  <c r="A10" i="15"/>
  <c r="A25" i="15" s="1"/>
  <c r="A2" i="14"/>
  <c r="G25" i="14" l="1"/>
  <c r="I25" i="14" s="1"/>
  <c r="I26" i="31" s="1"/>
  <c r="G26" i="31" l="1"/>
  <c r="E9" i="38"/>
  <c r="I26" i="14"/>
  <c r="A15" i="37" s="1"/>
  <c r="D44" i="15" l="1"/>
  <c r="D49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5" i="31" l="1"/>
  <c r="G55" i="31" s="1"/>
  <c r="E54" i="31"/>
  <c r="E53" i="31"/>
  <c r="G54" i="31"/>
  <c r="G53" i="31"/>
  <c r="F154" i="31"/>
  <c r="D160" i="31" s="1"/>
  <c r="D163" i="31"/>
  <c r="I27" i="31"/>
  <c r="A8" i="37" s="1"/>
  <c r="E50" i="15"/>
  <c r="E48" i="15"/>
  <c r="E51" i="15"/>
  <c r="G51" i="15" s="1"/>
  <c r="E49" i="15"/>
  <c r="F162" i="14"/>
  <c r="B180" i="14" s="1"/>
  <c r="F180" i="14" s="1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126" i="15"/>
  <c r="I6" i="36"/>
  <c r="G6" i="36"/>
  <c r="H6" i="36" s="1"/>
  <c r="I10" i="36"/>
  <c r="G10" i="36"/>
  <c r="H10" i="36" s="1"/>
  <c r="G7" i="36"/>
  <c r="H7" i="36" s="1"/>
  <c r="I7" i="36"/>
  <c r="B173" i="31" l="1"/>
  <c r="F173" i="31" s="1"/>
  <c r="D162" i="31"/>
  <c r="E150" i="38"/>
  <c r="E163" i="31"/>
  <c r="G163" i="31" s="1"/>
  <c r="E149" i="38"/>
  <c r="E162" i="31"/>
  <c r="G162" i="31" s="1"/>
  <c r="E147" i="38"/>
  <c r="E152" i="38" s="1"/>
  <c r="E160" i="31"/>
  <c r="B181" i="14"/>
  <c r="J23" i="15"/>
  <c r="A23" i="37"/>
  <c r="D161" i="31"/>
  <c r="F196" i="14"/>
  <c r="D205" i="14" s="1"/>
  <c r="D171" i="14"/>
  <c r="D170" i="14"/>
  <c r="D169" i="14"/>
  <c r="E169" i="14" s="1"/>
  <c r="D168" i="14"/>
  <c r="E168" i="14" s="1"/>
  <c r="D133" i="15"/>
  <c r="F185" i="31"/>
  <c r="G180" i="31"/>
  <c r="G181" i="31" s="1"/>
  <c r="E49" i="14"/>
  <c r="E47" i="14"/>
  <c r="E13" i="39" s="1"/>
  <c r="E48" i="14"/>
  <c r="E14" i="39" s="1"/>
  <c r="G50" i="15"/>
  <c r="E14" i="40"/>
  <c r="E12" i="40"/>
  <c r="G49" i="15"/>
  <c r="E13" i="40"/>
  <c r="E12" i="38"/>
  <c r="E14" i="38"/>
  <c r="E13" i="38"/>
  <c r="E132" i="15"/>
  <c r="I11" i="36"/>
  <c r="G8" i="36"/>
  <c r="H8" i="36" s="1"/>
  <c r="D12" i="36"/>
  <c r="D15" i="36" s="1"/>
  <c r="G9" i="36"/>
  <c r="H9" i="36" s="1"/>
  <c r="E130" i="15"/>
  <c r="F161" i="15"/>
  <c r="E131" i="15"/>
  <c r="E133" i="15"/>
  <c r="F5" i="36"/>
  <c r="E12" i="36"/>
  <c r="D204" i="14" l="1"/>
  <c r="B174" i="31"/>
  <c r="F174" i="31" s="1"/>
  <c r="F181" i="14"/>
  <c r="D168" i="15"/>
  <c r="F168" i="15" s="1"/>
  <c r="D166" i="15"/>
  <c r="D169" i="15"/>
  <c r="F169" i="15" s="1"/>
  <c r="D167" i="15"/>
  <c r="D165" i="15"/>
  <c r="F165" i="15" s="1"/>
  <c r="D194" i="31"/>
  <c r="D202" i="14"/>
  <c r="E148" i="38"/>
  <c r="E161" i="31"/>
  <c r="G161" i="31" s="1"/>
  <c r="E144" i="39"/>
  <c r="E170" i="14"/>
  <c r="B179" i="14"/>
  <c r="E145" i="39"/>
  <c r="E171" i="14"/>
  <c r="F166" i="15"/>
  <c r="G169" i="14"/>
  <c r="I169" i="14" s="1"/>
  <c r="I161" i="31" s="1"/>
  <c r="E143" i="39"/>
  <c r="G168" i="14"/>
  <c r="I160" i="31" s="1"/>
  <c r="E142" i="39"/>
  <c r="F167" i="15"/>
  <c r="D198" i="31"/>
  <c r="F205" i="14"/>
  <c r="D203" i="14"/>
  <c r="D192" i="31" s="1"/>
  <c r="F192" i="31" s="1"/>
  <c r="D200" i="14"/>
  <c r="F200" i="14" s="1"/>
  <c r="D201" i="14"/>
  <c r="E94" i="39" s="1"/>
  <c r="D132" i="15"/>
  <c r="E147" i="39"/>
  <c r="D131" i="15"/>
  <c r="G160" i="31"/>
  <c r="E98" i="39"/>
  <c r="E103" i="38"/>
  <c r="E89" i="40"/>
  <c r="E88" i="40"/>
  <c r="E86" i="40"/>
  <c r="E91" i="40" s="1"/>
  <c r="E87" i="40"/>
  <c r="G175" i="15"/>
  <c r="G176" i="15" s="1"/>
  <c r="J45" i="31"/>
  <c r="D218" i="14"/>
  <c r="D179" i="15"/>
  <c r="I5" i="36"/>
  <c r="F12" i="36"/>
  <c r="I12" i="36" s="1"/>
  <c r="G5" i="36"/>
  <c r="G12" i="36" s="1"/>
  <c r="E184" i="15" l="1"/>
  <c r="G184" i="15" s="1"/>
  <c r="E183" i="15"/>
  <c r="E185" i="15"/>
  <c r="G185" i="15" s="1"/>
  <c r="E224" i="14"/>
  <c r="G224" i="14" s="1"/>
  <c r="E223" i="14"/>
  <c r="E222" i="14"/>
  <c r="B172" i="31"/>
  <c r="F172" i="31" s="1"/>
  <c r="F175" i="31" s="1"/>
  <c r="F179" i="14"/>
  <c r="F182" i="14" s="1"/>
  <c r="F194" i="31"/>
  <c r="F202" i="14"/>
  <c r="D191" i="31"/>
  <c r="F191" i="31" s="1"/>
  <c r="D189" i="31"/>
  <c r="F189" i="31" s="1"/>
  <c r="F204" i="14"/>
  <c r="D193" i="31"/>
  <c r="F193" i="31" s="1"/>
  <c r="F201" i="14"/>
  <c r="D190" i="31"/>
  <c r="F190" i="31" s="1"/>
  <c r="F170" i="15"/>
  <c r="D206" i="31"/>
  <c r="E201" i="31"/>
  <c r="E154" i="38" s="1"/>
  <c r="E93" i="39"/>
  <c r="E97" i="39"/>
  <c r="F203" i="14"/>
  <c r="E96" i="39"/>
  <c r="E93" i="40"/>
  <c r="E150" i="39"/>
  <c r="E149" i="39"/>
  <c r="G170" i="14"/>
  <c r="I170" i="14" s="1"/>
  <c r="I162" i="31" s="1"/>
  <c r="G171" i="14"/>
  <c r="I171" i="14" s="1"/>
  <c r="I163" i="31" s="1"/>
  <c r="E46" i="40"/>
  <c r="E101" i="38"/>
  <c r="E45" i="40"/>
  <c r="E99" i="38"/>
  <c r="E98" i="38"/>
  <c r="E42" i="40"/>
  <c r="E43" i="40"/>
  <c r="E44" i="40"/>
  <c r="G211" i="14"/>
  <c r="G212" i="14" s="1"/>
  <c r="E41" i="40"/>
  <c r="G202" i="31"/>
  <c r="E155" i="38"/>
  <c r="E156" i="38"/>
  <c r="D227" i="14"/>
  <c r="D188" i="15"/>
  <c r="D217" i="31"/>
  <c r="H5" i="36"/>
  <c r="H12" i="36" s="1"/>
  <c r="D232" i="14" l="1"/>
  <c r="G232" i="14" s="1"/>
  <c r="D235" i="14"/>
  <c r="I164" i="31"/>
  <c r="D193" i="15"/>
  <c r="D196" i="15"/>
  <c r="G192" i="15"/>
  <c r="E102" i="38"/>
  <c r="F195" i="31"/>
  <c r="D8" i="37" s="1"/>
  <c r="E100" i="38"/>
  <c r="J46" i="31"/>
  <c r="J47" i="31" s="1"/>
  <c r="J50" i="31" s="1"/>
  <c r="I8" i="37"/>
  <c r="D214" i="31"/>
  <c r="E143" i="38" s="1"/>
  <c r="D210" i="31"/>
  <c r="D211" i="31"/>
  <c r="E140" i="38" s="1"/>
  <c r="D234" i="14"/>
  <c r="D233" i="14"/>
  <c r="D212" i="31" s="1"/>
  <c r="G212" i="31" s="1"/>
  <c r="D195" i="15"/>
  <c r="D194" i="15"/>
  <c r="G194" i="15" s="1"/>
  <c r="E151" i="39"/>
  <c r="I172" i="14"/>
  <c r="I15" i="37" s="1"/>
  <c r="F171" i="15"/>
  <c r="E144" i="38"/>
  <c r="E145" i="38"/>
  <c r="D238" i="14"/>
  <c r="D246" i="14" s="1"/>
  <c r="J25" i="15"/>
  <c r="E94" i="40"/>
  <c r="E95" i="40"/>
  <c r="D199" i="15"/>
  <c r="D226" i="31"/>
  <c r="D222" i="31"/>
  <c r="D251" i="31" l="1"/>
  <c r="D265" i="14"/>
  <c r="D263" i="14"/>
  <c r="D262" i="14"/>
  <c r="D259" i="14"/>
  <c r="D258" i="14"/>
  <c r="D255" i="14"/>
  <c r="D250" i="31"/>
  <c r="D248" i="31"/>
  <c r="D247" i="31"/>
  <c r="D246" i="31"/>
  <c r="D245" i="31"/>
  <c r="D264" i="14"/>
  <c r="D244" i="31" s="1"/>
  <c r="D243" i="31"/>
  <c r="D242" i="31"/>
  <c r="D261" i="14"/>
  <c r="D241" i="31" s="1"/>
  <c r="D260" i="14"/>
  <c r="D240" i="31" s="1"/>
  <c r="D239" i="31"/>
  <c r="D238" i="31"/>
  <c r="D257" i="14"/>
  <c r="D237" i="31" s="1"/>
  <c r="D256" i="14"/>
  <c r="D236" i="31" s="1"/>
  <c r="D235" i="31"/>
  <c r="D254" i="14"/>
  <c r="D234" i="31" s="1"/>
  <c r="D253" i="14"/>
  <c r="D233" i="31" s="1"/>
  <c r="D252" i="14"/>
  <c r="D232" i="31" s="1"/>
  <c r="D251" i="14"/>
  <c r="D231" i="31" s="1"/>
  <c r="F231" i="31" s="1"/>
  <c r="D250" i="14"/>
  <c r="D230" i="31" s="1"/>
  <c r="F230" i="31" s="1"/>
  <c r="D213" i="31"/>
  <c r="G213" i="31" s="1"/>
  <c r="G234" i="14"/>
  <c r="E78" i="40"/>
  <c r="G214" i="31"/>
  <c r="E141" i="38"/>
  <c r="G211" i="31"/>
  <c r="E142" i="38"/>
  <c r="G210" i="31"/>
  <c r="G215" i="31" s="1"/>
  <c r="G8" i="37" s="1"/>
  <c r="E139" i="38"/>
  <c r="E126" i="38"/>
  <c r="E120" i="38"/>
  <c r="E118" i="38"/>
  <c r="E116" i="38"/>
  <c r="E114" i="38"/>
  <c r="E112" i="38"/>
  <c r="F233" i="31"/>
  <c r="E125" i="38"/>
  <c r="E121" i="38"/>
  <c r="E119" i="38"/>
  <c r="E117" i="38"/>
  <c r="E115" i="38"/>
  <c r="E113" i="38"/>
  <c r="E111" i="38"/>
  <c r="F234" i="31"/>
  <c r="E110" i="39"/>
  <c r="J26" i="14"/>
  <c r="F240" i="31"/>
  <c r="F242" i="31"/>
  <c r="F236" i="31"/>
  <c r="F235" i="31"/>
  <c r="F244" i="31"/>
  <c r="F239" i="31"/>
  <c r="F243" i="31"/>
  <c r="F241" i="31"/>
  <c r="F237" i="31"/>
  <c r="E109" i="39"/>
  <c r="E107" i="39"/>
  <c r="E108" i="39"/>
  <c r="A265" i="31"/>
  <c r="E102" i="39"/>
  <c r="E81" i="40"/>
  <c r="G193" i="15"/>
  <c r="E79" i="40"/>
  <c r="E80" i="40"/>
  <c r="E137" i="39"/>
  <c r="G231" i="14"/>
  <c r="E134" i="39"/>
  <c r="G235" i="14"/>
  <c r="E138" i="39"/>
  <c r="E135" i="39"/>
  <c r="E139" i="39"/>
  <c r="G233" i="14"/>
  <c r="E136" i="39"/>
  <c r="E140" i="39"/>
  <c r="A285" i="14"/>
  <c r="D289" i="14" s="1"/>
  <c r="G222" i="31"/>
  <c r="E159" i="38"/>
  <c r="D207" i="15"/>
  <c r="D204" i="15"/>
  <c r="D216" i="15" l="1"/>
  <c r="D226" i="15"/>
  <c r="D225" i="15"/>
  <c r="D224" i="15"/>
  <c r="D223" i="15"/>
  <c r="F223" i="15" s="1"/>
  <c r="D222" i="15"/>
  <c r="F222" i="15" s="1"/>
  <c r="D221" i="15"/>
  <c r="F221" i="15" s="1"/>
  <c r="D220" i="15"/>
  <c r="F220" i="15" s="1"/>
  <c r="D219" i="15"/>
  <c r="F219" i="15" s="1"/>
  <c r="E124" i="38"/>
  <c r="F251" i="31"/>
  <c r="D324" i="14"/>
  <c r="D304" i="31" s="1"/>
  <c r="F304" i="31" s="1"/>
  <c r="D323" i="14"/>
  <c r="D303" i="31" s="1"/>
  <c r="D322" i="14"/>
  <c r="D302" i="31" s="1"/>
  <c r="D321" i="14"/>
  <c r="D301" i="31" s="1"/>
  <c r="D320" i="14"/>
  <c r="D300" i="31" s="1"/>
  <c r="D319" i="14"/>
  <c r="D299" i="31" s="1"/>
  <c r="D318" i="14"/>
  <c r="D298" i="31" s="1"/>
  <c r="D317" i="14"/>
  <c r="D297" i="31" s="1"/>
  <c r="D316" i="14"/>
  <c r="D296" i="31" s="1"/>
  <c r="D315" i="14"/>
  <c r="D295" i="31" s="1"/>
  <c r="D314" i="14"/>
  <c r="D294" i="31" s="1"/>
  <c r="D313" i="14"/>
  <c r="D293" i="31" s="1"/>
  <c r="D312" i="14"/>
  <c r="D292" i="31" s="1"/>
  <c r="D311" i="14"/>
  <c r="D291" i="31" s="1"/>
  <c r="F291" i="31" s="1"/>
  <c r="D310" i="14"/>
  <c r="D290" i="31" s="1"/>
  <c r="F290" i="31" s="1"/>
  <c r="D309" i="14"/>
  <c r="D289" i="31" s="1"/>
  <c r="D308" i="14"/>
  <c r="D307" i="14"/>
  <c r="D287" i="31" s="1"/>
  <c r="D306" i="14"/>
  <c r="D305" i="14"/>
  <c r="D285" i="31" s="1"/>
  <c r="D304" i="14"/>
  <c r="D284" i="31" s="1"/>
  <c r="D303" i="14"/>
  <c r="D283" i="31" s="1"/>
  <c r="D302" i="14"/>
  <c r="D301" i="14"/>
  <c r="D281" i="31" s="1"/>
  <c r="D300" i="14"/>
  <c r="D280" i="31" s="1"/>
  <c r="D299" i="14"/>
  <c r="D279" i="31" s="1"/>
  <c r="D298" i="14"/>
  <c r="D278" i="31" s="1"/>
  <c r="D297" i="14"/>
  <c r="D277" i="31" s="1"/>
  <c r="D296" i="14"/>
  <c r="D276" i="31" s="1"/>
  <c r="D295" i="14"/>
  <c r="D275" i="31" s="1"/>
  <c r="D294" i="14"/>
  <c r="D274" i="31" s="1"/>
  <c r="D293" i="14"/>
  <c r="D273" i="31" s="1"/>
  <c r="D292" i="14"/>
  <c r="D272" i="31" s="1"/>
  <c r="D291" i="14"/>
  <c r="D290" i="14"/>
  <c r="D270" i="31" s="1"/>
  <c r="D249" i="31"/>
  <c r="F269" i="14"/>
  <c r="G204" i="15"/>
  <c r="E97" i="40"/>
  <c r="E59" i="40"/>
  <c r="D218" i="15"/>
  <c r="D214" i="15"/>
  <c r="D212" i="15"/>
  <c r="E60" i="40"/>
  <c r="D217" i="15"/>
  <c r="E53" i="40" s="1"/>
  <c r="D215" i="15"/>
  <c r="D213" i="15"/>
  <c r="E49" i="40" s="1"/>
  <c r="D211" i="15"/>
  <c r="F211" i="15" s="1"/>
  <c r="E123" i="38"/>
  <c r="F250" i="31"/>
  <c r="E122" i="38"/>
  <c r="F249" i="31"/>
  <c r="F238" i="31"/>
  <c r="E58" i="40"/>
  <c r="E51" i="40"/>
  <c r="E50" i="40"/>
  <c r="F212" i="15"/>
  <c r="D524" i="14"/>
  <c r="D526" i="14"/>
  <c r="D528" i="14"/>
  <c r="D530" i="14"/>
  <c r="F530" i="14" s="1"/>
  <c r="D532" i="14"/>
  <c r="F532" i="14" s="1"/>
  <c r="D534" i="14"/>
  <c r="F534" i="14" s="1"/>
  <c r="D535" i="14"/>
  <c r="F535" i="14" s="1"/>
  <c r="D523" i="14"/>
  <c r="D525" i="14"/>
  <c r="D527" i="14"/>
  <c r="D529" i="14"/>
  <c r="D531" i="14"/>
  <c r="F531" i="14" s="1"/>
  <c r="D533" i="14"/>
  <c r="F533" i="14" s="1"/>
  <c r="D519" i="14"/>
  <c r="D521" i="14"/>
  <c r="D518" i="14"/>
  <c r="D520" i="14"/>
  <c r="D522" i="14"/>
  <c r="E159" i="39"/>
  <c r="E173" i="38"/>
  <c r="E167" i="38"/>
  <c r="E178" i="39"/>
  <c r="E180" i="39"/>
  <c r="E182" i="39"/>
  <c r="E184" i="39"/>
  <c r="E186" i="39"/>
  <c r="E188" i="39"/>
  <c r="E190" i="39"/>
  <c r="E192" i="39"/>
  <c r="E194" i="39"/>
  <c r="E196" i="39"/>
  <c r="D334" i="14"/>
  <c r="E198" i="39" s="1"/>
  <c r="D336" i="14"/>
  <c r="E200" i="39" s="1"/>
  <c r="D338" i="14"/>
  <c r="E202" i="39" s="1"/>
  <c r="D340" i="14"/>
  <c r="E204" i="39" s="1"/>
  <c r="D342" i="14"/>
  <c r="E206" i="39" s="1"/>
  <c r="D344" i="14"/>
  <c r="E208" i="39" s="1"/>
  <c r="D346" i="14"/>
  <c r="E210" i="39" s="1"/>
  <c r="D348" i="14"/>
  <c r="E212" i="39" s="1"/>
  <c r="D350" i="14"/>
  <c r="E214" i="39" s="1"/>
  <c r="D352" i="14"/>
  <c r="E216" i="39" s="1"/>
  <c r="D354" i="14"/>
  <c r="E218" i="39" s="1"/>
  <c r="D356" i="14"/>
  <c r="E220" i="39" s="1"/>
  <c r="D358" i="14"/>
  <c r="E222" i="39" s="1"/>
  <c r="D360" i="14"/>
  <c r="E224" i="39" s="1"/>
  <c r="D362" i="14"/>
  <c r="E226" i="39" s="1"/>
  <c r="D364" i="14"/>
  <c r="E228" i="39" s="1"/>
  <c r="D366" i="14"/>
  <c r="E230" i="39" s="1"/>
  <c r="D368" i="14"/>
  <c r="E232" i="39" s="1"/>
  <c r="D370" i="14"/>
  <c r="E234" i="39" s="1"/>
  <c r="D372" i="14"/>
  <c r="E236" i="39" s="1"/>
  <c r="D374" i="14"/>
  <c r="E238" i="39" s="1"/>
  <c r="D376" i="14"/>
  <c r="E240" i="39" s="1"/>
  <c r="D378" i="14"/>
  <c r="E242" i="39" s="1"/>
  <c r="D380" i="14"/>
  <c r="E244" i="39" s="1"/>
  <c r="D382" i="14"/>
  <c r="E246" i="39" s="1"/>
  <c r="D384" i="14"/>
  <c r="E248" i="39" s="1"/>
  <c r="D386" i="14"/>
  <c r="E250" i="39" s="1"/>
  <c r="D388" i="14"/>
  <c r="E252" i="39" s="1"/>
  <c r="D390" i="14"/>
  <c r="E254" i="39" s="1"/>
  <c r="D392" i="14"/>
  <c r="E256" i="39" s="1"/>
  <c r="D394" i="14"/>
  <c r="E258" i="39" s="1"/>
  <c r="D396" i="14"/>
  <c r="E260" i="39" s="1"/>
  <c r="D398" i="14"/>
  <c r="E262" i="39" s="1"/>
  <c r="D400" i="14"/>
  <c r="E264" i="39" s="1"/>
  <c r="D402" i="14"/>
  <c r="E266" i="39" s="1"/>
  <c r="D404" i="14"/>
  <c r="E268" i="39" s="1"/>
  <c r="D406" i="14"/>
  <c r="E270" i="39" s="1"/>
  <c r="D408" i="14"/>
  <c r="E272" i="39" s="1"/>
  <c r="D410" i="14"/>
  <c r="E274" i="39" s="1"/>
  <c r="D412" i="14"/>
  <c r="E276" i="39" s="1"/>
  <c r="D414" i="14"/>
  <c r="E278" i="39" s="1"/>
  <c r="D416" i="14"/>
  <c r="E280" i="39" s="1"/>
  <c r="D418" i="14"/>
  <c r="E282" i="39" s="1"/>
  <c r="D420" i="14"/>
  <c r="E284" i="39" s="1"/>
  <c r="D422" i="14"/>
  <c r="E286" i="39" s="1"/>
  <c r="D424" i="14"/>
  <c r="E288" i="39" s="1"/>
  <c r="D426" i="14"/>
  <c r="E290" i="39" s="1"/>
  <c r="D428" i="14"/>
  <c r="E292" i="39" s="1"/>
  <c r="D430" i="14"/>
  <c r="E294" i="39" s="1"/>
  <c r="D432" i="14"/>
  <c r="E296" i="39" s="1"/>
  <c r="D434" i="14"/>
  <c r="E298" i="39" s="1"/>
  <c r="D436" i="14"/>
  <c r="E300" i="39" s="1"/>
  <c r="D438" i="14"/>
  <c r="E302" i="39" s="1"/>
  <c r="D440" i="14"/>
  <c r="E304" i="39" s="1"/>
  <c r="D442" i="14"/>
  <c r="E306" i="39" s="1"/>
  <c r="D444" i="14"/>
  <c r="E308" i="39" s="1"/>
  <c r="D446" i="14"/>
  <c r="E310" i="39" s="1"/>
  <c r="D448" i="14"/>
  <c r="E312" i="39" s="1"/>
  <c r="D450" i="14"/>
  <c r="E314" i="39" s="1"/>
  <c r="D452" i="14"/>
  <c r="E316" i="39" s="1"/>
  <c r="D454" i="14"/>
  <c r="E318" i="39" s="1"/>
  <c r="D456" i="14"/>
  <c r="E320" i="39" s="1"/>
  <c r="E177" i="39"/>
  <c r="E179" i="39"/>
  <c r="E181" i="39"/>
  <c r="E183" i="39"/>
  <c r="E185" i="39"/>
  <c r="E187" i="39"/>
  <c r="E189" i="39"/>
  <c r="E191" i="39"/>
  <c r="E193" i="39"/>
  <c r="E195" i="39"/>
  <c r="E197" i="39"/>
  <c r="D335" i="14"/>
  <c r="E199" i="39" s="1"/>
  <c r="D337" i="14"/>
  <c r="E201" i="39" s="1"/>
  <c r="D339" i="14"/>
  <c r="E203" i="39" s="1"/>
  <c r="D341" i="14"/>
  <c r="E205" i="39" s="1"/>
  <c r="D343" i="14"/>
  <c r="E207" i="39" s="1"/>
  <c r="D345" i="14"/>
  <c r="E209" i="39" s="1"/>
  <c r="D347" i="14"/>
  <c r="E211" i="39" s="1"/>
  <c r="D349" i="14"/>
  <c r="E213" i="39" s="1"/>
  <c r="D351" i="14"/>
  <c r="E215" i="39" s="1"/>
  <c r="D353" i="14"/>
  <c r="E217" i="39" s="1"/>
  <c r="D355" i="14"/>
  <c r="E219" i="39" s="1"/>
  <c r="D357" i="14"/>
  <c r="E221" i="39" s="1"/>
  <c r="D359" i="14"/>
  <c r="E223" i="39" s="1"/>
  <c r="D361" i="14"/>
  <c r="E225" i="39" s="1"/>
  <c r="D363" i="14"/>
  <c r="E227" i="39" s="1"/>
  <c r="D365" i="14"/>
  <c r="E229" i="39" s="1"/>
  <c r="D367" i="14"/>
  <c r="E231" i="39" s="1"/>
  <c r="D369" i="14"/>
  <c r="E233" i="39" s="1"/>
  <c r="D371" i="14"/>
  <c r="E235" i="39" s="1"/>
  <c r="D373" i="14"/>
  <c r="E237" i="39" s="1"/>
  <c r="D375" i="14"/>
  <c r="E239" i="39" s="1"/>
  <c r="D377" i="14"/>
  <c r="E241" i="39" s="1"/>
  <c r="D379" i="14"/>
  <c r="E243" i="39" s="1"/>
  <c r="D381" i="14"/>
  <c r="E245" i="39" s="1"/>
  <c r="D383" i="14"/>
  <c r="E247" i="39" s="1"/>
  <c r="D385" i="14"/>
  <c r="E249" i="39" s="1"/>
  <c r="D387" i="14"/>
  <c r="E251" i="39" s="1"/>
  <c r="D389" i="14"/>
  <c r="E253" i="39" s="1"/>
  <c r="D391" i="14"/>
  <c r="E255" i="39" s="1"/>
  <c r="D393" i="14"/>
  <c r="E257" i="39" s="1"/>
  <c r="D395" i="14"/>
  <c r="E259" i="39" s="1"/>
  <c r="D397" i="14"/>
  <c r="E261" i="39" s="1"/>
  <c r="D399" i="14"/>
  <c r="E263" i="39" s="1"/>
  <c r="D401" i="14"/>
  <c r="E265" i="39" s="1"/>
  <c r="D403" i="14"/>
  <c r="E267" i="39" s="1"/>
  <c r="D405" i="14"/>
  <c r="E269" i="39" s="1"/>
  <c r="D407" i="14"/>
  <c r="E271" i="39" s="1"/>
  <c r="D409" i="14"/>
  <c r="E273" i="39" s="1"/>
  <c r="D411" i="14"/>
  <c r="E275" i="39" s="1"/>
  <c r="D413" i="14"/>
  <c r="E277" i="39" s="1"/>
  <c r="D415" i="14"/>
  <c r="E279" i="39" s="1"/>
  <c r="D417" i="14"/>
  <c r="E281" i="39" s="1"/>
  <c r="D419" i="14"/>
  <c r="E283" i="39" s="1"/>
  <c r="D421" i="14"/>
  <c r="E285" i="39" s="1"/>
  <c r="D423" i="14"/>
  <c r="E287" i="39" s="1"/>
  <c r="D425" i="14"/>
  <c r="E289" i="39" s="1"/>
  <c r="D427" i="14"/>
  <c r="E291" i="39" s="1"/>
  <c r="D429" i="14"/>
  <c r="E293" i="39" s="1"/>
  <c r="D431" i="14"/>
  <c r="E295" i="39" s="1"/>
  <c r="D433" i="14"/>
  <c r="E297" i="39" s="1"/>
  <c r="D435" i="14"/>
  <c r="E299" i="39" s="1"/>
  <c r="D437" i="14"/>
  <c r="E301" i="39" s="1"/>
  <c r="D439" i="14"/>
  <c r="E303" i="39" s="1"/>
  <c r="D441" i="14"/>
  <c r="E305" i="39" s="1"/>
  <c r="D443" i="14"/>
  <c r="E307" i="39" s="1"/>
  <c r="D445" i="14"/>
  <c r="E309" i="39" s="1"/>
  <c r="D447" i="14"/>
  <c r="E311" i="39" s="1"/>
  <c r="D449" i="14"/>
  <c r="E313" i="39" s="1"/>
  <c r="D451" i="14"/>
  <c r="E315" i="39" s="1"/>
  <c r="D453" i="14"/>
  <c r="E317" i="39" s="1"/>
  <c r="D455" i="14"/>
  <c r="E319" i="39" s="1"/>
  <c r="D458" i="14"/>
  <c r="E322" i="39" s="1"/>
  <c r="D460" i="14"/>
  <c r="E324" i="39" s="1"/>
  <c r="D462" i="14"/>
  <c r="E326" i="39" s="1"/>
  <c r="D464" i="14"/>
  <c r="E328" i="39" s="1"/>
  <c r="D466" i="14"/>
  <c r="E330" i="39" s="1"/>
  <c r="D468" i="14"/>
  <c r="E332" i="39" s="1"/>
  <c r="D470" i="14"/>
  <c r="E334" i="39" s="1"/>
  <c r="D472" i="14"/>
  <c r="E336" i="39" s="1"/>
  <c r="D474" i="14"/>
  <c r="E338" i="39" s="1"/>
  <c r="D476" i="14"/>
  <c r="E340" i="39" s="1"/>
  <c r="D478" i="14"/>
  <c r="E342" i="39" s="1"/>
  <c r="D480" i="14"/>
  <c r="E344" i="39" s="1"/>
  <c r="D482" i="14"/>
  <c r="E346" i="39" s="1"/>
  <c r="D484" i="14"/>
  <c r="E348" i="39" s="1"/>
  <c r="D486" i="14"/>
  <c r="E350" i="39" s="1"/>
  <c r="D488" i="14"/>
  <c r="E352" i="39" s="1"/>
  <c r="D490" i="14"/>
  <c r="E354" i="39" s="1"/>
  <c r="D492" i="14"/>
  <c r="E356" i="39" s="1"/>
  <c r="D494" i="14"/>
  <c r="E358" i="39" s="1"/>
  <c r="D496" i="14"/>
  <c r="E360" i="39" s="1"/>
  <c r="D498" i="14"/>
  <c r="E362" i="39" s="1"/>
  <c r="D500" i="14"/>
  <c r="E364" i="39" s="1"/>
  <c r="D502" i="14"/>
  <c r="E366" i="39" s="1"/>
  <c r="D504" i="14"/>
  <c r="E368" i="39" s="1"/>
  <c r="D506" i="14"/>
  <c r="E370" i="39" s="1"/>
  <c r="D508" i="14"/>
  <c r="D510" i="14"/>
  <c r="D512" i="14"/>
  <c r="D514" i="14"/>
  <c r="D516" i="14"/>
  <c r="D457" i="14"/>
  <c r="E321" i="39" s="1"/>
  <c r="D459" i="14"/>
  <c r="E323" i="39" s="1"/>
  <c r="D461" i="14"/>
  <c r="E325" i="39" s="1"/>
  <c r="D463" i="14"/>
  <c r="E327" i="39" s="1"/>
  <c r="D465" i="14"/>
  <c r="E329" i="39" s="1"/>
  <c r="D467" i="14"/>
  <c r="E331" i="39" s="1"/>
  <c r="D469" i="14"/>
  <c r="E333" i="39" s="1"/>
  <c r="D471" i="14"/>
  <c r="E335" i="39" s="1"/>
  <c r="D473" i="14"/>
  <c r="E337" i="39" s="1"/>
  <c r="D475" i="14"/>
  <c r="E339" i="39" s="1"/>
  <c r="D477" i="14"/>
  <c r="E341" i="39" s="1"/>
  <c r="D479" i="14"/>
  <c r="E343" i="39" s="1"/>
  <c r="D481" i="14"/>
  <c r="E345" i="39" s="1"/>
  <c r="D483" i="14"/>
  <c r="E347" i="39" s="1"/>
  <c r="D485" i="14"/>
  <c r="E349" i="39" s="1"/>
  <c r="D487" i="14"/>
  <c r="E351" i="39" s="1"/>
  <c r="D489" i="14"/>
  <c r="E353" i="39" s="1"/>
  <c r="D491" i="14"/>
  <c r="E355" i="39" s="1"/>
  <c r="D493" i="14"/>
  <c r="E357" i="39" s="1"/>
  <c r="D495" i="14"/>
  <c r="E359" i="39" s="1"/>
  <c r="D497" i="14"/>
  <c r="E361" i="39" s="1"/>
  <c r="D499" i="14"/>
  <c r="E363" i="39" s="1"/>
  <c r="D501" i="14"/>
  <c r="E365" i="39" s="1"/>
  <c r="D503" i="14"/>
  <c r="E367" i="39" s="1"/>
  <c r="D505" i="14"/>
  <c r="E369" i="39" s="1"/>
  <c r="D507" i="14"/>
  <c r="D509" i="14"/>
  <c r="D511" i="14"/>
  <c r="D513" i="14"/>
  <c r="D515" i="14"/>
  <c r="D517" i="14"/>
  <c r="E130" i="38"/>
  <c r="F255" i="31"/>
  <c r="E132" i="38"/>
  <c r="F257" i="31"/>
  <c r="F260" i="31"/>
  <c r="E135" i="38"/>
  <c r="F256" i="31"/>
  <c r="E131" i="38"/>
  <c r="F252" i="31"/>
  <c r="E127" i="38"/>
  <c r="F246" i="31"/>
  <c r="E134" i="38"/>
  <c r="F259" i="31"/>
  <c r="F245" i="31"/>
  <c r="E136" i="38"/>
  <c r="F261" i="31"/>
  <c r="E128" i="38"/>
  <c r="F253" i="31"/>
  <c r="F247" i="31"/>
  <c r="F262" i="31"/>
  <c r="E137" i="38"/>
  <c r="F258" i="31"/>
  <c r="E133" i="38"/>
  <c r="F254" i="31"/>
  <c r="E129" i="38"/>
  <c r="F248" i="31"/>
  <c r="E105" i="39"/>
  <c r="E113" i="39"/>
  <c r="D273" i="14"/>
  <c r="D275" i="14"/>
  <c r="D277" i="14"/>
  <c r="D279" i="14"/>
  <c r="D281" i="14"/>
  <c r="E111" i="39"/>
  <c r="E112" i="39"/>
  <c r="D272" i="14"/>
  <c r="D274" i="14"/>
  <c r="D276" i="14"/>
  <c r="D278" i="14"/>
  <c r="D280" i="14"/>
  <c r="D282" i="14"/>
  <c r="E52" i="40"/>
  <c r="E54" i="40"/>
  <c r="G223" i="31"/>
  <c r="H8" i="37" s="1"/>
  <c r="G205" i="15"/>
  <c r="H23" i="37" s="1"/>
  <c r="F251" i="14"/>
  <c r="E101" i="39"/>
  <c r="F256" i="14"/>
  <c r="E106" i="39"/>
  <c r="E176" i="39"/>
  <c r="E165" i="39"/>
  <c r="E171" i="39"/>
  <c r="E160" i="39"/>
  <c r="F253" i="14"/>
  <c r="E103" i="39"/>
  <c r="F250" i="14"/>
  <c r="E100" i="39"/>
  <c r="F254" i="14"/>
  <c r="E104" i="39"/>
  <c r="F257" i="14"/>
  <c r="E106" i="38"/>
  <c r="E105" i="38"/>
  <c r="F232" i="31"/>
  <c r="E110" i="38"/>
  <c r="E109" i="38"/>
  <c r="E107" i="38"/>
  <c r="E186" i="38"/>
  <c r="E188" i="38"/>
  <c r="E190" i="38"/>
  <c r="E192" i="38"/>
  <c r="E194" i="38"/>
  <c r="E196" i="38"/>
  <c r="E198" i="38"/>
  <c r="E206" i="38"/>
  <c r="E208" i="38"/>
  <c r="E210" i="38"/>
  <c r="E212" i="38"/>
  <c r="E214" i="38"/>
  <c r="E216" i="38"/>
  <c r="E218" i="38"/>
  <c r="E220" i="38"/>
  <c r="E222" i="38"/>
  <c r="E224" i="38"/>
  <c r="E226" i="38"/>
  <c r="E228" i="38"/>
  <c r="E230" i="38"/>
  <c r="E232" i="38"/>
  <c r="E234" i="38"/>
  <c r="E236" i="38"/>
  <c r="E238" i="38"/>
  <c r="E240" i="38"/>
  <c r="E242" i="38"/>
  <c r="E244" i="38"/>
  <c r="E246" i="38"/>
  <c r="E248" i="38"/>
  <c r="E250" i="38"/>
  <c r="E252" i="38"/>
  <c r="E254" i="38"/>
  <c r="E256" i="38"/>
  <c r="E258" i="38"/>
  <c r="E260" i="38"/>
  <c r="E262" i="38"/>
  <c r="E264" i="38"/>
  <c r="E266" i="38"/>
  <c r="E268" i="38"/>
  <c r="E270" i="38"/>
  <c r="E272" i="38"/>
  <c r="E274" i="38"/>
  <c r="E276" i="38"/>
  <c r="E278" i="38"/>
  <c r="E280" i="38"/>
  <c r="E282" i="38"/>
  <c r="E284" i="38"/>
  <c r="E286" i="38"/>
  <c r="E288" i="38"/>
  <c r="E290" i="38"/>
  <c r="E292" i="38"/>
  <c r="E294" i="38"/>
  <c r="E296" i="38"/>
  <c r="E298" i="38"/>
  <c r="E300" i="38"/>
  <c r="E302" i="38"/>
  <c r="E304" i="38"/>
  <c r="E306" i="38"/>
  <c r="E308" i="38"/>
  <c r="E187" i="38"/>
  <c r="E191" i="38"/>
  <c r="E195" i="38"/>
  <c r="E199" i="38"/>
  <c r="E207" i="38"/>
  <c r="E211" i="38"/>
  <c r="E215" i="38"/>
  <c r="E219" i="38"/>
  <c r="E223" i="38"/>
  <c r="E227" i="38"/>
  <c r="E231" i="38"/>
  <c r="E235" i="38"/>
  <c r="E239" i="38"/>
  <c r="E243" i="38"/>
  <c r="E247" i="38"/>
  <c r="E251" i="38"/>
  <c r="E255" i="38"/>
  <c r="E259" i="38"/>
  <c r="E263" i="38"/>
  <c r="E267" i="38"/>
  <c r="E271" i="38"/>
  <c r="E275" i="38"/>
  <c r="E279" i="38"/>
  <c r="E283" i="38"/>
  <c r="E287" i="38"/>
  <c r="E291" i="38"/>
  <c r="E295" i="38"/>
  <c r="E299" i="38"/>
  <c r="E303" i="38"/>
  <c r="E307" i="38"/>
  <c r="E185" i="38"/>
  <c r="E189" i="38"/>
  <c r="E193" i="38"/>
  <c r="E197" i="38"/>
  <c r="E209" i="38"/>
  <c r="E213" i="38"/>
  <c r="E217" i="38"/>
  <c r="E221" i="38"/>
  <c r="E225" i="38"/>
  <c r="E229" i="38"/>
  <c r="E233" i="38"/>
  <c r="E237" i="38"/>
  <c r="E241" i="38"/>
  <c r="E245" i="38"/>
  <c r="E249" i="38"/>
  <c r="E253" i="38"/>
  <c r="E257" i="38"/>
  <c r="E261" i="38"/>
  <c r="E265" i="38"/>
  <c r="E269" i="38"/>
  <c r="E273" i="38"/>
  <c r="E277" i="38"/>
  <c r="E281" i="38"/>
  <c r="E285" i="38"/>
  <c r="E289" i="38"/>
  <c r="E293" i="38"/>
  <c r="E297" i="38"/>
  <c r="E301" i="38"/>
  <c r="E305" i="38"/>
  <c r="E309" i="38"/>
  <c r="E184" i="38"/>
  <c r="E165" i="38"/>
  <c r="E179" i="38"/>
  <c r="E169" i="38"/>
  <c r="F309" i="14"/>
  <c r="F308" i="14"/>
  <c r="F302" i="14"/>
  <c r="F252" i="14"/>
  <c r="F255" i="14"/>
  <c r="G236" i="14"/>
  <c r="G196" i="15"/>
  <c r="E82" i="40"/>
  <c r="E84" i="40"/>
  <c r="E83" i="40"/>
  <c r="A235" i="15"/>
  <c r="D271" i="31" l="1"/>
  <c r="F291" i="14"/>
  <c r="D282" i="31"/>
  <c r="E166" i="39"/>
  <c r="E176" i="38"/>
  <c r="F284" i="31"/>
  <c r="D286" i="31"/>
  <c r="E178" i="38" s="1"/>
  <c r="F306" i="14"/>
  <c r="E170" i="39"/>
  <c r="D288" i="31"/>
  <c r="E172" i="39"/>
  <c r="D274" i="15"/>
  <c r="D272" i="15"/>
  <c r="D270" i="15"/>
  <c r="D266" i="15"/>
  <c r="E126" i="40" s="1"/>
  <c r="D263" i="15"/>
  <c r="D261" i="15"/>
  <c r="D259" i="15"/>
  <c r="D257" i="15"/>
  <c r="D255" i="15"/>
  <c r="D253" i="15"/>
  <c r="D251" i="15"/>
  <c r="D249" i="15"/>
  <c r="D247" i="15"/>
  <c r="D245" i="15"/>
  <c r="E105" i="40" s="1"/>
  <c r="D242" i="15"/>
  <c r="D267" i="15"/>
  <c r="E127" i="40" s="1"/>
  <c r="D243" i="15"/>
  <c r="D241" i="15"/>
  <c r="F241" i="15" s="1"/>
  <c r="D273" i="15"/>
  <c r="D271" i="15"/>
  <c r="E131" i="40" s="1"/>
  <c r="D269" i="15"/>
  <c r="D264" i="15"/>
  <c r="D262" i="15"/>
  <c r="D260" i="15"/>
  <c r="D258" i="15"/>
  <c r="D256" i="15"/>
  <c r="D254" i="15"/>
  <c r="D252" i="15"/>
  <c r="E112" i="40" s="1"/>
  <c r="D250" i="15"/>
  <c r="D248" i="15"/>
  <c r="D246" i="15"/>
  <c r="D244" i="15"/>
  <c r="D268" i="15"/>
  <c r="D265" i="15"/>
  <c r="F290" i="14"/>
  <c r="F289" i="14"/>
  <c r="D269" i="31"/>
  <c r="F263" i="31"/>
  <c r="E8" i="37" s="1"/>
  <c r="F295" i="14"/>
  <c r="F272" i="31"/>
  <c r="E164" i="38"/>
  <c r="E398" i="38"/>
  <c r="E394" i="38"/>
  <c r="E397" i="38"/>
  <c r="E393" i="38"/>
  <c r="E399" i="38"/>
  <c r="F274" i="31"/>
  <c r="E166" i="38"/>
  <c r="E390" i="38"/>
  <c r="E396" i="38"/>
  <c r="E392" i="38"/>
  <c r="E395" i="38"/>
  <c r="E391" i="38"/>
  <c r="E400" i="38"/>
  <c r="E401" i="38"/>
  <c r="F520" i="14"/>
  <c r="E384" i="39"/>
  <c r="F292" i="14"/>
  <c r="E156" i="39"/>
  <c r="F303" i="14"/>
  <c r="E167" i="39"/>
  <c r="F519" i="14"/>
  <c r="E383" i="39"/>
  <c r="E391" i="39"/>
  <c r="F527" i="14"/>
  <c r="E387" i="39"/>
  <c r="F523" i="14"/>
  <c r="E390" i="39"/>
  <c r="F526" i="14"/>
  <c r="F304" i="14"/>
  <c r="E168" i="39"/>
  <c r="F522" i="14"/>
  <c r="E386" i="39"/>
  <c r="F518" i="14"/>
  <c r="E382" i="39"/>
  <c r="F294" i="14"/>
  <c r="E158" i="39"/>
  <c r="F521" i="14"/>
  <c r="E385" i="39"/>
  <c r="E393" i="39"/>
  <c r="F529" i="14"/>
  <c r="E389" i="39"/>
  <c r="F525" i="14"/>
  <c r="E392" i="39"/>
  <c r="F528" i="14"/>
  <c r="E388" i="39"/>
  <c r="F524" i="14"/>
  <c r="D469" i="15"/>
  <c r="D471" i="15"/>
  <c r="D473" i="15"/>
  <c r="D475" i="15"/>
  <c r="D477" i="15"/>
  <c r="D479" i="15"/>
  <c r="D481" i="15"/>
  <c r="F481" i="15" s="1"/>
  <c r="D483" i="15"/>
  <c r="F483" i="15" s="1"/>
  <c r="D485" i="15"/>
  <c r="F485" i="15" s="1"/>
  <c r="D468" i="15"/>
  <c r="D470" i="15"/>
  <c r="D472" i="15"/>
  <c r="D474" i="15"/>
  <c r="D476" i="15"/>
  <c r="D478" i="15"/>
  <c r="D480" i="15"/>
  <c r="F480" i="15" s="1"/>
  <c r="D482" i="15"/>
  <c r="F482" i="15" s="1"/>
  <c r="D484" i="15"/>
  <c r="F484" i="15" s="1"/>
  <c r="E75" i="40"/>
  <c r="E71" i="40"/>
  <c r="E67" i="40"/>
  <c r="F231" i="15"/>
  <c r="E62" i="40"/>
  <c r="E74" i="40"/>
  <c r="E70" i="40"/>
  <c r="E66" i="40"/>
  <c r="F230" i="15"/>
  <c r="E61" i="40"/>
  <c r="E123" i="40"/>
  <c r="E125" i="40"/>
  <c r="E129" i="40"/>
  <c r="E133" i="40"/>
  <c r="E135" i="40"/>
  <c r="E137" i="40"/>
  <c r="E139" i="40"/>
  <c r="E141" i="40"/>
  <c r="E143" i="40"/>
  <c r="E145" i="40"/>
  <c r="E147" i="40"/>
  <c r="E149" i="40"/>
  <c r="E151" i="40"/>
  <c r="E153" i="40"/>
  <c r="E155" i="40"/>
  <c r="E157" i="40"/>
  <c r="E159" i="40"/>
  <c r="E161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D341" i="15"/>
  <c r="E201" i="40" s="1"/>
  <c r="D343" i="15"/>
  <c r="E203" i="40" s="1"/>
  <c r="D345" i="15"/>
  <c r="E205" i="40" s="1"/>
  <c r="D347" i="15"/>
  <c r="E207" i="40" s="1"/>
  <c r="D349" i="15"/>
  <c r="E209" i="40" s="1"/>
  <c r="D351" i="15"/>
  <c r="E211" i="40" s="1"/>
  <c r="D353" i="15"/>
  <c r="E213" i="40" s="1"/>
  <c r="D355" i="15"/>
  <c r="E215" i="40" s="1"/>
  <c r="D357" i="15"/>
  <c r="E217" i="40" s="1"/>
  <c r="D359" i="15"/>
  <c r="E219" i="40" s="1"/>
  <c r="D361" i="15"/>
  <c r="E221" i="40" s="1"/>
  <c r="D363" i="15"/>
  <c r="E223" i="40" s="1"/>
  <c r="D365" i="15"/>
  <c r="E225" i="40" s="1"/>
  <c r="D367" i="15"/>
  <c r="E227" i="40" s="1"/>
  <c r="D369" i="15"/>
  <c r="E229" i="40" s="1"/>
  <c r="D371" i="15"/>
  <c r="E231" i="40" s="1"/>
  <c r="D373" i="15"/>
  <c r="E233" i="40" s="1"/>
  <c r="D375" i="15"/>
  <c r="E235" i="40" s="1"/>
  <c r="D377" i="15"/>
  <c r="E237" i="40" s="1"/>
  <c r="D379" i="15"/>
  <c r="E239" i="40" s="1"/>
  <c r="D381" i="15"/>
  <c r="E241" i="40" s="1"/>
  <c r="D383" i="15"/>
  <c r="E243" i="40" s="1"/>
  <c r="D385" i="15"/>
  <c r="E245" i="40" s="1"/>
  <c r="D387" i="15"/>
  <c r="E247" i="40" s="1"/>
  <c r="D389" i="15"/>
  <c r="E249" i="40" s="1"/>
  <c r="D391" i="15"/>
  <c r="E251" i="40" s="1"/>
  <c r="D393" i="15"/>
  <c r="E253" i="40" s="1"/>
  <c r="D395" i="15"/>
  <c r="E255" i="40" s="1"/>
  <c r="D397" i="15"/>
  <c r="E257" i="40" s="1"/>
  <c r="D399" i="15"/>
  <c r="E259" i="40" s="1"/>
  <c r="D401" i="15"/>
  <c r="E261" i="40" s="1"/>
  <c r="D403" i="15"/>
  <c r="E263" i="40" s="1"/>
  <c r="D405" i="15"/>
  <c r="E265" i="40" s="1"/>
  <c r="D407" i="15"/>
  <c r="E267" i="40" s="1"/>
  <c r="D409" i="15"/>
  <c r="E269" i="40" s="1"/>
  <c r="D411" i="15"/>
  <c r="E271" i="40" s="1"/>
  <c r="E124" i="40"/>
  <c r="E128" i="40"/>
  <c r="E130" i="40"/>
  <c r="E132" i="40"/>
  <c r="E134" i="40"/>
  <c r="E136" i="40"/>
  <c r="E138" i="40"/>
  <c r="E140" i="40"/>
  <c r="E142" i="40"/>
  <c r="E144" i="40"/>
  <c r="E146" i="40"/>
  <c r="E148" i="40"/>
  <c r="E150" i="40"/>
  <c r="E152" i="40"/>
  <c r="E154" i="40"/>
  <c r="E156" i="40"/>
  <c r="E158" i="40"/>
  <c r="E160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D342" i="15"/>
  <c r="E202" i="40" s="1"/>
  <c r="D344" i="15"/>
  <c r="E204" i="40" s="1"/>
  <c r="D346" i="15"/>
  <c r="E206" i="40" s="1"/>
  <c r="D348" i="15"/>
  <c r="E208" i="40" s="1"/>
  <c r="D350" i="15"/>
  <c r="E210" i="40" s="1"/>
  <c r="D352" i="15"/>
  <c r="E212" i="40" s="1"/>
  <c r="D354" i="15"/>
  <c r="E214" i="40" s="1"/>
  <c r="D356" i="15"/>
  <c r="E216" i="40" s="1"/>
  <c r="D358" i="15"/>
  <c r="E218" i="40" s="1"/>
  <c r="D360" i="15"/>
  <c r="E220" i="40" s="1"/>
  <c r="D362" i="15"/>
  <c r="E222" i="40" s="1"/>
  <c r="D364" i="15"/>
  <c r="E224" i="40" s="1"/>
  <c r="D366" i="15"/>
  <c r="E226" i="40" s="1"/>
  <c r="D368" i="15"/>
  <c r="E228" i="40" s="1"/>
  <c r="D370" i="15"/>
  <c r="E230" i="40" s="1"/>
  <c r="D372" i="15"/>
  <c r="E232" i="40" s="1"/>
  <c r="D374" i="15"/>
  <c r="E234" i="40" s="1"/>
  <c r="D376" i="15"/>
  <c r="E236" i="40" s="1"/>
  <c r="D378" i="15"/>
  <c r="E238" i="40" s="1"/>
  <c r="D380" i="15"/>
  <c r="E240" i="40" s="1"/>
  <c r="D382" i="15"/>
  <c r="E242" i="40" s="1"/>
  <c r="D384" i="15"/>
  <c r="E244" i="40" s="1"/>
  <c r="D386" i="15"/>
  <c r="E246" i="40" s="1"/>
  <c r="D388" i="15"/>
  <c r="E248" i="40" s="1"/>
  <c r="D390" i="15"/>
  <c r="E250" i="40" s="1"/>
  <c r="D392" i="15"/>
  <c r="E252" i="40" s="1"/>
  <c r="D394" i="15"/>
  <c r="E254" i="40" s="1"/>
  <c r="D396" i="15"/>
  <c r="E256" i="40" s="1"/>
  <c r="D398" i="15"/>
  <c r="E258" i="40" s="1"/>
  <c r="D400" i="15"/>
  <c r="E260" i="40" s="1"/>
  <c r="D402" i="15"/>
  <c r="E262" i="40" s="1"/>
  <c r="D404" i="15"/>
  <c r="E264" i="40" s="1"/>
  <c r="D406" i="15"/>
  <c r="E266" i="40" s="1"/>
  <c r="D408" i="15"/>
  <c r="E268" i="40" s="1"/>
  <c r="D410" i="15"/>
  <c r="E270" i="40" s="1"/>
  <c r="D412" i="15"/>
  <c r="E272" i="40" s="1"/>
  <c r="D413" i="15"/>
  <c r="E273" i="40" s="1"/>
  <c r="D415" i="15"/>
  <c r="E275" i="40" s="1"/>
  <c r="D417" i="15"/>
  <c r="E277" i="40" s="1"/>
  <c r="D419" i="15"/>
  <c r="E279" i="40" s="1"/>
  <c r="D421" i="15"/>
  <c r="E281" i="40" s="1"/>
  <c r="D423" i="15"/>
  <c r="E283" i="40" s="1"/>
  <c r="D425" i="15"/>
  <c r="E285" i="40" s="1"/>
  <c r="D427" i="15"/>
  <c r="E287" i="40" s="1"/>
  <c r="D429" i="15"/>
  <c r="E289" i="40" s="1"/>
  <c r="D431" i="15"/>
  <c r="E291" i="40" s="1"/>
  <c r="D433" i="15"/>
  <c r="E293" i="40" s="1"/>
  <c r="D435" i="15"/>
  <c r="E295" i="40" s="1"/>
  <c r="D437" i="15"/>
  <c r="E297" i="40" s="1"/>
  <c r="D439" i="15"/>
  <c r="E299" i="40" s="1"/>
  <c r="D441" i="15"/>
  <c r="E301" i="40" s="1"/>
  <c r="D443" i="15"/>
  <c r="E303" i="40" s="1"/>
  <c r="D445" i="15"/>
  <c r="E305" i="40" s="1"/>
  <c r="D447" i="15"/>
  <c r="E307" i="40" s="1"/>
  <c r="D449" i="15"/>
  <c r="E309" i="40" s="1"/>
  <c r="D451" i="15"/>
  <c r="E311" i="40" s="1"/>
  <c r="D453" i="15"/>
  <c r="D455" i="15"/>
  <c r="D457" i="15"/>
  <c r="D459" i="15"/>
  <c r="D461" i="15"/>
  <c r="E321" i="40" s="1"/>
  <c r="D463" i="15"/>
  <c r="E323" i="40" s="1"/>
  <c r="D465" i="15"/>
  <c r="E325" i="40" s="1"/>
  <c r="D467" i="15"/>
  <c r="E327" i="40" s="1"/>
  <c r="D414" i="15"/>
  <c r="E274" i="40" s="1"/>
  <c r="D416" i="15"/>
  <c r="E276" i="40" s="1"/>
  <c r="D418" i="15"/>
  <c r="E278" i="40" s="1"/>
  <c r="D420" i="15"/>
  <c r="E280" i="40" s="1"/>
  <c r="D422" i="15"/>
  <c r="E282" i="40" s="1"/>
  <c r="D424" i="15"/>
  <c r="E284" i="40" s="1"/>
  <c r="D426" i="15"/>
  <c r="E286" i="40" s="1"/>
  <c r="D428" i="15"/>
  <c r="E288" i="40" s="1"/>
  <c r="D430" i="15"/>
  <c r="E290" i="40" s="1"/>
  <c r="D432" i="15"/>
  <c r="E292" i="40" s="1"/>
  <c r="D434" i="15"/>
  <c r="E294" i="40" s="1"/>
  <c r="D436" i="15"/>
  <c r="E296" i="40" s="1"/>
  <c r="D438" i="15"/>
  <c r="E298" i="40" s="1"/>
  <c r="D440" i="15"/>
  <c r="E300" i="40" s="1"/>
  <c r="D442" i="15"/>
  <c r="E302" i="40" s="1"/>
  <c r="D444" i="15"/>
  <c r="E304" i="40" s="1"/>
  <c r="D446" i="15"/>
  <c r="E306" i="40" s="1"/>
  <c r="D448" i="15"/>
  <c r="E308" i="40" s="1"/>
  <c r="D450" i="15"/>
  <c r="E310" i="40" s="1"/>
  <c r="D452" i="15"/>
  <c r="D454" i="15"/>
  <c r="D456" i="15"/>
  <c r="D458" i="15"/>
  <c r="D460" i="15"/>
  <c r="E320" i="40" s="1"/>
  <c r="D462" i="15"/>
  <c r="E322" i="40" s="1"/>
  <c r="D464" i="15"/>
  <c r="E324" i="40" s="1"/>
  <c r="D466" i="15"/>
  <c r="E326" i="40" s="1"/>
  <c r="E73" i="40"/>
  <c r="E69" i="40"/>
  <c r="E65" i="40"/>
  <c r="E76" i="40"/>
  <c r="E72" i="40"/>
  <c r="E68" i="40"/>
  <c r="E64" i="40"/>
  <c r="F232" i="15"/>
  <c r="E63" i="40"/>
  <c r="F282" i="14"/>
  <c r="E132" i="39"/>
  <c r="F278" i="14"/>
  <c r="E128" i="39"/>
  <c r="F274" i="14"/>
  <c r="E124" i="39"/>
  <c r="F270" i="14"/>
  <c r="E120" i="39"/>
  <c r="F266" i="14"/>
  <c r="E116" i="39"/>
  <c r="F281" i="14"/>
  <c r="E131" i="39"/>
  <c r="F277" i="14"/>
  <c r="E127" i="39"/>
  <c r="F273" i="14"/>
  <c r="E123" i="39"/>
  <c r="E119" i="39"/>
  <c r="F265" i="14"/>
  <c r="E115" i="39"/>
  <c r="E379" i="39"/>
  <c r="F515" i="14"/>
  <c r="E375" i="39"/>
  <c r="F511" i="14"/>
  <c r="E371" i="39"/>
  <c r="F507" i="14"/>
  <c r="E380" i="39"/>
  <c r="F516" i="14"/>
  <c r="E376" i="39"/>
  <c r="F512" i="14"/>
  <c r="E372" i="39"/>
  <c r="F508" i="14"/>
  <c r="F280" i="14"/>
  <c r="E130" i="39"/>
  <c r="F276" i="14"/>
  <c r="E126" i="39"/>
  <c r="F272" i="14"/>
  <c r="E122" i="39"/>
  <c r="F268" i="14"/>
  <c r="E118" i="39"/>
  <c r="F264" i="14"/>
  <c r="E114" i="39"/>
  <c r="F279" i="14"/>
  <c r="E129" i="39"/>
  <c r="E125" i="39"/>
  <c r="F271" i="14"/>
  <c r="E121" i="39"/>
  <c r="F267" i="14"/>
  <c r="E117" i="39"/>
  <c r="F517" i="14"/>
  <c r="E381" i="39"/>
  <c r="F513" i="14"/>
  <c r="E377" i="39"/>
  <c r="F509" i="14"/>
  <c r="E373" i="39"/>
  <c r="E378" i="39"/>
  <c r="F514" i="14"/>
  <c r="E374" i="39"/>
  <c r="F510" i="14"/>
  <c r="E381" i="38"/>
  <c r="E377" i="38"/>
  <c r="E373" i="38"/>
  <c r="E369" i="38"/>
  <c r="E365" i="38"/>
  <c r="E378" i="38"/>
  <c r="E374" i="38"/>
  <c r="E370" i="38"/>
  <c r="E366" i="38"/>
  <c r="E385" i="38"/>
  <c r="E383" i="38"/>
  <c r="E386" i="38"/>
  <c r="E382" i="38"/>
  <c r="E379" i="38"/>
  <c r="E375" i="38"/>
  <c r="E371" i="38"/>
  <c r="E367" i="38"/>
  <c r="E380" i="38"/>
  <c r="E376" i="38"/>
  <c r="E372" i="38"/>
  <c r="E368" i="38"/>
  <c r="E364" i="38"/>
  <c r="E389" i="38"/>
  <c r="E387" i="38"/>
  <c r="E388" i="38"/>
  <c r="E384" i="38"/>
  <c r="F312" i="14"/>
  <c r="F315" i="14"/>
  <c r="F314" i="14"/>
  <c r="E122" i="40"/>
  <c r="E117" i="40"/>
  <c r="E106" i="40"/>
  <c r="F259" i="15"/>
  <c r="E116" i="40"/>
  <c r="E111" i="40"/>
  <c r="F214" i="15"/>
  <c r="F218" i="15"/>
  <c r="F213" i="15"/>
  <c r="F217" i="15"/>
  <c r="E48" i="40"/>
  <c r="F216" i="15"/>
  <c r="F228" i="15"/>
  <c r="F215" i="15"/>
  <c r="E55" i="40"/>
  <c r="F504" i="14"/>
  <c r="F500" i="14"/>
  <c r="F496" i="14"/>
  <c r="F492" i="14"/>
  <c r="F503" i="14"/>
  <c r="F499" i="14"/>
  <c r="F495" i="14"/>
  <c r="F506" i="14"/>
  <c r="F502" i="14"/>
  <c r="F498" i="14"/>
  <c r="F494" i="14"/>
  <c r="F505" i="14"/>
  <c r="F501" i="14"/>
  <c r="F497" i="14"/>
  <c r="F493" i="14"/>
  <c r="F296" i="14"/>
  <c r="F301" i="14"/>
  <c r="F307" i="14"/>
  <c r="F313" i="14"/>
  <c r="F259" i="14"/>
  <c r="F300" i="14"/>
  <c r="E164" i="39"/>
  <c r="F297" i="14"/>
  <c r="E161" i="39"/>
  <c r="F483" i="14"/>
  <c r="F469" i="14"/>
  <c r="F453" i="14"/>
  <c r="F263" i="14"/>
  <c r="F293" i="14"/>
  <c r="E157" i="39"/>
  <c r="F298" i="14"/>
  <c r="E162" i="39"/>
  <c r="F299" i="14"/>
  <c r="E163" i="39"/>
  <c r="F305" i="14"/>
  <c r="E169" i="39"/>
  <c r="F487" i="14"/>
  <c r="F479" i="14"/>
  <c r="F473" i="14"/>
  <c r="F463" i="14"/>
  <c r="F457" i="14"/>
  <c r="F449" i="14"/>
  <c r="F441" i="14"/>
  <c r="F435" i="14"/>
  <c r="F488" i="14"/>
  <c r="F484" i="14"/>
  <c r="F480" i="14"/>
  <c r="F476" i="14"/>
  <c r="F472" i="14"/>
  <c r="F468" i="14"/>
  <c r="F464" i="14"/>
  <c r="F460" i="14"/>
  <c r="F456" i="14"/>
  <c r="F452" i="14"/>
  <c r="F448" i="14"/>
  <c r="F444" i="14"/>
  <c r="F440" i="14"/>
  <c r="F436" i="14"/>
  <c r="F432" i="14"/>
  <c r="F485" i="14"/>
  <c r="F475" i="14"/>
  <c r="F467" i="14"/>
  <c r="F459" i="14"/>
  <c r="F451" i="14"/>
  <c r="F443" i="14"/>
  <c r="F433" i="14"/>
  <c r="F262" i="14"/>
  <c r="F260" i="14"/>
  <c r="F491" i="14"/>
  <c r="F477" i="14"/>
  <c r="F461" i="14"/>
  <c r="F445" i="14"/>
  <c r="F439" i="14"/>
  <c r="F490" i="14"/>
  <c r="F486" i="14"/>
  <c r="F482" i="14"/>
  <c r="F478" i="14"/>
  <c r="F474" i="14"/>
  <c r="F470" i="14"/>
  <c r="F466" i="14"/>
  <c r="F462" i="14"/>
  <c r="F458" i="14"/>
  <c r="F454" i="14"/>
  <c r="F450" i="14"/>
  <c r="F446" i="14"/>
  <c r="F442" i="14"/>
  <c r="F438" i="14"/>
  <c r="F434" i="14"/>
  <c r="E173" i="39"/>
  <c r="F489" i="14"/>
  <c r="F481" i="14"/>
  <c r="F471" i="14"/>
  <c r="F465" i="14"/>
  <c r="F455" i="14"/>
  <c r="F447" i="14"/>
  <c r="F437" i="14"/>
  <c r="E172" i="38"/>
  <c r="E181" i="38"/>
  <c r="E180" i="38"/>
  <c r="E362" i="38"/>
  <c r="E358" i="38"/>
  <c r="E353" i="38"/>
  <c r="E345" i="38"/>
  <c r="E337" i="38"/>
  <c r="E329" i="38"/>
  <c r="E321" i="38"/>
  <c r="E313" i="38"/>
  <c r="E183" i="38"/>
  <c r="E361" i="38"/>
  <c r="E357" i="38"/>
  <c r="E351" i="38"/>
  <c r="E343" i="38"/>
  <c r="E335" i="38"/>
  <c r="E327" i="38"/>
  <c r="E319" i="38"/>
  <c r="E311" i="38"/>
  <c r="E354" i="38"/>
  <c r="E350" i="38"/>
  <c r="E346" i="38"/>
  <c r="E342" i="38"/>
  <c r="E338" i="38"/>
  <c r="E334" i="38"/>
  <c r="E330" i="38"/>
  <c r="E326" i="38"/>
  <c r="E322" i="38"/>
  <c r="E318" i="38"/>
  <c r="E314" i="38"/>
  <c r="E310" i="38"/>
  <c r="E171" i="38"/>
  <c r="E168" i="38"/>
  <c r="E170" i="38"/>
  <c r="E360" i="38"/>
  <c r="E356" i="38"/>
  <c r="E349" i="38"/>
  <c r="E341" i="38"/>
  <c r="E333" i="38"/>
  <c r="E325" i="38"/>
  <c r="E317" i="38"/>
  <c r="E182" i="38"/>
  <c r="E363" i="38"/>
  <c r="E359" i="38"/>
  <c r="E355" i="38"/>
  <c r="E347" i="38"/>
  <c r="E339" i="38"/>
  <c r="E331" i="38"/>
  <c r="E323" i="38"/>
  <c r="E315" i="38"/>
  <c r="E352" i="38"/>
  <c r="E348" i="38"/>
  <c r="E344" i="38"/>
  <c r="E340" i="38"/>
  <c r="E336" i="38"/>
  <c r="E332" i="38"/>
  <c r="E328" i="38"/>
  <c r="E324" i="38"/>
  <c r="E320" i="38"/>
  <c r="E316" i="38"/>
  <c r="E312" i="38"/>
  <c r="E108" i="38"/>
  <c r="F261" i="14"/>
  <c r="F391" i="14"/>
  <c r="F387" i="14"/>
  <c r="F383" i="14"/>
  <c r="F379" i="14"/>
  <c r="F375" i="14"/>
  <c r="F371" i="14"/>
  <c r="F367" i="14"/>
  <c r="F363" i="14"/>
  <c r="F359" i="14"/>
  <c r="F355" i="14"/>
  <c r="F351" i="14"/>
  <c r="F399" i="14"/>
  <c r="F395" i="14"/>
  <c r="F407" i="14"/>
  <c r="F403" i="14"/>
  <c r="F416" i="14"/>
  <c r="F412" i="14"/>
  <c r="F408" i="14"/>
  <c r="F419" i="14"/>
  <c r="F429" i="14"/>
  <c r="F425" i="14"/>
  <c r="F388" i="14"/>
  <c r="F384" i="14"/>
  <c r="F380" i="14"/>
  <c r="F376" i="14"/>
  <c r="F372" i="14"/>
  <c r="F368" i="14"/>
  <c r="F364" i="14"/>
  <c r="F360" i="14"/>
  <c r="F356" i="14"/>
  <c r="F352" i="14"/>
  <c r="F400" i="14"/>
  <c r="F396" i="14"/>
  <c r="F392" i="14"/>
  <c r="F404" i="14"/>
  <c r="F417" i="14"/>
  <c r="F413" i="14"/>
  <c r="F409" i="14"/>
  <c r="F420" i="14"/>
  <c r="F430" i="14"/>
  <c r="F426" i="14"/>
  <c r="F258" i="14"/>
  <c r="F389" i="14"/>
  <c r="F385" i="14"/>
  <c r="F381" i="14"/>
  <c r="F377" i="14"/>
  <c r="F373" i="14"/>
  <c r="F369" i="14"/>
  <c r="F365" i="14"/>
  <c r="F361" i="14"/>
  <c r="F357" i="14"/>
  <c r="F353" i="14"/>
  <c r="F349" i="14"/>
  <c r="F397" i="14"/>
  <c r="F393" i="14"/>
  <c r="F405" i="14"/>
  <c r="F401" i="14"/>
  <c r="F414" i="14"/>
  <c r="F410" i="14"/>
  <c r="F421" i="14"/>
  <c r="F431" i="14"/>
  <c r="F427" i="14"/>
  <c r="F423" i="14"/>
  <c r="F390" i="14"/>
  <c r="F386" i="14"/>
  <c r="F382" i="14"/>
  <c r="F378" i="14"/>
  <c r="F374" i="14"/>
  <c r="F370" i="14"/>
  <c r="F366" i="14"/>
  <c r="F362" i="14"/>
  <c r="F358" i="14"/>
  <c r="F354" i="14"/>
  <c r="F350" i="14"/>
  <c r="F398" i="14"/>
  <c r="F394" i="14"/>
  <c r="F406" i="14"/>
  <c r="F402" i="14"/>
  <c r="F415" i="14"/>
  <c r="F411" i="14"/>
  <c r="F422" i="14"/>
  <c r="F418" i="14"/>
  <c r="F428" i="14"/>
  <c r="F424" i="14"/>
  <c r="G197" i="15"/>
  <c r="G23" i="37" s="1"/>
  <c r="F295" i="31"/>
  <c r="F287" i="31"/>
  <c r="F293" i="31"/>
  <c r="F288" i="31"/>
  <c r="F294" i="31"/>
  <c r="F286" i="31"/>
  <c r="F292" i="31"/>
  <c r="E155" i="39"/>
  <c r="F347" i="14"/>
  <c r="F343" i="14"/>
  <c r="F339" i="14"/>
  <c r="F335" i="14"/>
  <c r="F331" i="14"/>
  <c r="F327" i="14"/>
  <c r="F323" i="14"/>
  <c r="F319" i="14"/>
  <c r="F348" i="14"/>
  <c r="F344" i="14"/>
  <c r="F340" i="14"/>
  <c r="F336" i="14"/>
  <c r="F332" i="14"/>
  <c r="F328" i="14"/>
  <c r="F324" i="14"/>
  <c r="F320" i="14"/>
  <c r="F317" i="14"/>
  <c r="F345" i="14"/>
  <c r="F341" i="14"/>
  <c r="F337" i="14"/>
  <c r="F333" i="14"/>
  <c r="F329" i="14"/>
  <c r="F325" i="14"/>
  <c r="F321" i="14"/>
  <c r="F316" i="14"/>
  <c r="F346" i="14"/>
  <c r="F342" i="14"/>
  <c r="F338" i="14"/>
  <c r="F334" i="14"/>
  <c r="F330" i="14"/>
  <c r="F326" i="14"/>
  <c r="F322" i="14"/>
  <c r="F318" i="14"/>
  <c r="F307" i="31"/>
  <c r="F303" i="31"/>
  <c r="F299" i="31"/>
  <c r="F306" i="31"/>
  <c r="F302" i="31"/>
  <c r="F297" i="31"/>
  <c r="F305" i="31"/>
  <c r="F301" i="31"/>
  <c r="F298" i="31"/>
  <c r="F300" i="31"/>
  <c r="F273" i="31"/>
  <c r="F275" i="31"/>
  <c r="F276" i="31"/>
  <c r="F280" i="31"/>
  <c r="E163" i="38"/>
  <c r="F271" i="31"/>
  <c r="F277" i="31"/>
  <c r="F281" i="31"/>
  <c r="F296" i="31"/>
  <c r="F283" i="14" l="1"/>
  <c r="E161" i="38"/>
  <c r="F269" i="31"/>
  <c r="E162" i="38"/>
  <c r="F270" i="31"/>
  <c r="F240" i="15"/>
  <c r="E100" i="40"/>
  <c r="F239" i="15"/>
  <c r="E99" i="40"/>
  <c r="F407" i="15"/>
  <c r="F282" i="31"/>
  <c r="F402" i="15"/>
  <c r="F283" i="31"/>
  <c r="E175" i="38"/>
  <c r="E104" i="40"/>
  <c r="F244" i="15"/>
  <c r="E114" i="40"/>
  <c r="F254" i="15"/>
  <c r="E338" i="40"/>
  <c r="F478" i="15"/>
  <c r="E334" i="40"/>
  <c r="F474" i="15"/>
  <c r="E330" i="40"/>
  <c r="F470" i="15"/>
  <c r="E113" i="40"/>
  <c r="F253" i="15"/>
  <c r="F479" i="15"/>
  <c r="E339" i="40"/>
  <c r="F475" i="15"/>
  <c r="E335" i="40"/>
  <c r="F471" i="15"/>
  <c r="E331" i="40"/>
  <c r="E102" i="40"/>
  <c r="F242" i="15"/>
  <c r="E336" i="40"/>
  <c r="F476" i="15"/>
  <c r="E332" i="40"/>
  <c r="F472" i="15"/>
  <c r="E328" i="40"/>
  <c r="F468" i="15"/>
  <c r="F477" i="15"/>
  <c r="E337" i="40"/>
  <c r="F473" i="15"/>
  <c r="E333" i="40"/>
  <c r="F469" i="15"/>
  <c r="E329" i="40"/>
  <c r="F279" i="31"/>
  <c r="F245" i="15"/>
  <c r="F246" i="15"/>
  <c r="F257" i="15"/>
  <c r="F456" i="15"/>
  <c r="E316" i="40"/>
  <c r="F452" i="15"/>
  <c r="E312" i="40"/>
  <c r="E319" i="40"/>
  <c r="F459" i="15"/>
  <c r="E315" i="40"/>
  <c r="F455" i="15"/>
  <c r="F458" i="15"/>
  <c r="E318" i="40"/>
  <c r="F454" i="15"/>
  <c r="E314" i="40"/>
  <c r="E317" i="40"/>
  <c r="F457" i="15"/>
  <c r="E313" i="40"/>
  <c r="F453" i="15"/>
  <c r="F289" i="31"/>
  <c r="F392" i="15"/>
  <c r="F389" i="15"/>
  <c r="F400" i="15"/>
  <c r="F384" i="15"/>
  <c r="F399" i="15"/>
  <c r="F380" i="15"/>
  <c r="F262" i="15"/>
  <c r="F393" i="15"/>
  <c r="F256" i="15"/>
  <c r="F404" i="15"/>
  <c r="F396" i="15"/>
  <c r="F388" i="15"/>
  <c r="F381" i="15"/>
  <c r="F405" i="15"/>
  <c r="F397" i="15"/>
  <c r="F391" i="15"/>
  <c r="F383" i="15"/>
  <c r="F394" i="15"/>
  <c r="F401" i="15"/>
  <c r="F385" i="15"/>
  <c r="F247" i="15"/>
  <c r="E107" i="40"/>
  <c r="F250" i="15"/>
  <c r="E110" i="40"/>
  <c r="F258" i="15"/>
  <c r="E118" i="40"/>
  <c r="F249" i="15"/>
  <c r="E109" i="40"/>
  <c r="F255" i="15"/>
  <c r="E115" i="40"/>
  <c r="F229" i="15"/>
  <c r="E119" i="40"/>
  <c r="F438" i="15"/>
  <c r="F434" i="15"/>
  <c r="F427" i="15"/>
  <c r="F419" i="15"/>
  <c r="F411" i="15"/>
  <c r="F371" i="15"/>
  <c r="F363" i="15"/>
  <c r="F355" i="15"/>
  <c r="F347" i="15"/>
  <c r="F339" i="15"/>
  <c r="F331" i="15"/>
  <c r="F323" i="15"/>
  <c r="F315" i="15"/>
  <c r="F307" i="15"/>
  <c r="F299" i="15"/>
  <c r="F291" i="15"/>
  <c r="F267" i="15"/>
  <c r="F441" i="15"/>
  <c r="F437" i="15"/>
  <c r="F433" i="15"/>
  <c r="F425" i="15"/>
  <c r="F417" i="15"/>
  <c r="F409" i="15"/>
  <c r="F377" i="15"/>
  <c r="F369" i="15"/>
  <c r="F361" i="15"/>
  <c r="F353" i="15"/>
  <c r="F345" i="15"/>
  <c r="F337" i="15"/>
  <c r="F329" i="15"/>
  <c r="F321" i="15"/>
  <c r="F313" i="15"/>
  <c r="F305" i="15"/>
  <c r="F297" i="15"/>
  <c r="F289" i="15"/>
  <c r="F273" i="15"/>
  <c r="F265" i="15"/>
  <c r="F430" i="15"/>
  <c r="F426" i="15"/>
  <c r="F422" i="15"/>
  <c r="F418" i="15"/>
  <c r="F414" i="15"/>
  <c r="F410" i="15"/>
  <c r="F378" i="15"/>
  <c r="F374" i="15"/>
  <c r="F370" i="15"/>
  <c r="F366" i="15"/>
  <c r="F362" i="15"/>
  <c r="F358" i="15"/>
  <c r="F354" i="15"/>
  <c r="F350" i="15"/>
  <c r="F346" i="15"/>
  <c r="F342" i="15"/>
  <c r="F338" i="15"/>
  <c r="F334" i="15"/>
  <c r="F330" i="15"/>
  <c r="F326" i="15"/>
  <c r="F322" i="15"/>
  <c r="F318" i="15"/>
  <c r="F314" i="15"/>
  <c r="F310" i="15"/>
  <c r="F306" i="15"/>
  <c r="F302" i="15"/>
  <c r="F298" i="15"/>
  <c r="F294" i="15"/>
  <c r="F290" i="15"/>
  <c r="F286" i="15"/>
  <c r="F274" i="15"/>
  <c r="F270" i="15"/>
  <c r="F266" i="15"/>
  <c r="F467" i="15"/>
  <c r="F463" i="15"/>
  <c r="F451" i="15"/>
  <c r="F447" i="15"/>
  <c r="F443" i="15"/>
  <c r="F464" i="15"/>
  <c r="F460" i="15"/>
  <c r="F448" i="15"/>
  <c r="F444" i="15"/>
  <c r="F243" i="15"/>
  <c r="E103" i="40"/>
  <c r="F248" i="15"/>
  <c r="E108" i="40"/>
  <c r="F252" i="15"/>
  <c r="F406" i="15"/>
  <c r="F398" i="15"/>
  <c r="F390" i="15"/>
  <c r="F386" i="15"/>
  <c r="F382" i="15"/>
  <c r="F379" i="15"/>
  <c r="F251" i="15"/>
  <c r="F403" i="15"/>
  <c r="F395" i="15"/>
  <c r="F387" i="15"/>
  <c r="F224" i="15"/>
  <c r="E57" i="40"/>
  <c r="E56" i="40"/>
  <c r="F440" i="15"/>
  <c r="F436" i="15"/>
  <c r="F431" i="15"/>
  <c r="F423" i="15"/>
  <c r="F415" i="15"/>
  <c r="F375" i="15"/>
  <c r="F367" i="15"/>
  <c r="F359" i="15"/>
  <c r="F351" i="15"/>
  <c r="F343" i="15"/>
  <c r="F335" i="15"/>
  <c r="F327" i="15"/>
  <c r="F319" i="15"/>
  <c r="F311" i="15"/>
  <c r="F303" i="15"/>
  <c r="F295" i="15"/>
  <c r="F287" i="15"/>
  <c r="F271" i="15"/>
  <c r="F263" i="15"/>
  <c r="F439" i="15"/>
  <c r="F435" i="15"/>
  <c r="F429" i="15"/>
  <c r="F421" i="15"/>
  <c r="F413" i="15"/>
  <c r="F373" i="15"/>
  <c r="F365" i="15"/>
  <c r="F357" i="15"/>
  <c r="F349" i="15"/>
  <c r="F341" i="15"/>
  <c r="F333" i="15"/>
  <c r="F325" i="15"/>
  <c r="F317" i="15"/>
  <c r="F309" i="15"/>
  <c r="F301" i="15"/>
  <c r="F293" i="15"/>
  <c r="F285" i="15"/>
  <c r="F269" i="15"/>
  <c r="F432" i="15"/>
  <c r="F428" i="15"/>
  <c r="F424" i="15"/>
  <c r="F420" i="15"/>
  <c r="F416" i="15"/>
  <c r="F412" i="15"/>
  <c r="F408" i="15"/>
  <c r="F376" i="15"/>
  <c r="F372" i="15"/>
  <c r="F368" i="15"/>
  <c r="F364" i="15"/>
  <c r="F360" i="15"/>
  <c r="F356" i="15"/>
  <c r="F352" i="15"/>
  <c r="F348" i="15"/>
  <c r="F344" i="15"/>
  <c r="F340" i="15"/>
  <c r="F336" i="15"/>
  <c r="F332" i="15"/>
  <c r="F328" i="15"/>
  <c r="F324" i="15"/>
  <c r="F320" i="15"/>
  <c r="F316" i="15"/>
  <c r="F312" i="15"/>
  <c r="F308" i="15"/>
  <c r="F304" i="15"/>
  <c r="F300" i="15"/>
  <c r="F296" i="15"/>
  <c r="F292" i="15"/>
  <c r="F288" i="15"/>
  <c r="F284" i="15"/>
  <c r="F272" i="15"/>
  <c r="F268" i="15"/>
  <c r="F264" i="15"/>
  <c r="F465" i="15"/>
  <c r="F461" i="15"/>
  <c r="F449" i="15"/>
  <c r="F445" i="15"/>
  <c r="F466" i="15"/>
  <c r="F462" i="15"/>
  <c r="F450" i="15"/>
  <c r="F446" i="15"/>
  <c r="F442" i="15"/>
  <c r="E175" i="39"/>
  <c r="F311" i="14"/>
  <c r="E174" i="39"/>
  <c r="F310" i="14"/>
  <c r="F278" i="31"/>
  <c r="E174" i="38"/>
  <c r="E101" i="40"/>
  <c r="F536" i="14" l="1"/>
  <c r="J15" i="37" s="1"/>
  <c r="F226" i="15"/>
  <c r="F225" i="15"/>
  <c r="F227" i="15"/>
  <c r="E120" i="40"/>
  <c r="F260" i="15"/>
  <c r="E177" i="38"/>
  <c r="F285" i="31"/>
  <c r="E95" i="39"/>
  <c r="F233" i="15" l="1"/>
  <c r="E23" i="37" s="1"/>
  <c r="F521" i="31"/>
  <c r="J8" i="37" s="1"/>
  <c r="E121" i="40"/>
  <c r="F261" i="15"/>
  <c r="E15" i="37"/>
  <c r="F206" i="14"/>
  <c r="D243" i="14"/>
  <c r="F486" i="15" l="1"/>
  <c r="J23" i="37" s="1"/>
  <c r="G243" i="14"/>
  <c r="E153" i="39"/>
  <c r="G223" i="14"/>
  <c r="G48" i="14"/>
  <c r="G47" i="14"/>
  <c r="G244" i="14" l="1"/>
  <c r="H15" i="37" s="1"/>
  <c r="G15" i="37" l="1"/>
  <c r="A1" i="15" l="1"/>
  <c r="A1" i="31" s="1"/>
  <c r="J43" i="14" l="1"/>
  <c r="D12" i="14"/>
  <c r="D10" i="14"/>
  <c r="A25" i="14" l="1"/>
  <c r="D23" i="37" l="1"/>
  <c r="D15" i="37"/>
  <c r="F201" i="31"/>
  <c r="G201" i="31" s="1"/>
  <c r="F46" i="14"/>
  <c r="G46" i="14" s="1"/>
  <c r="F48" i="15"/>
  <c r="G56" i="31"/>
  <c r="B8" i="37" s="1"/>
  <c r="K8" i="37" s="1"/>
  <c r="G48" i="15" l="1"/>
  <c r="G52" i="15" s="1"/>
  <c r="F183" i="15"/>
  <c r="G183" i="15" l="1"/>
  <c r="G186" i="15" s="1"/>
  <c r="B23" i="37" s="1"/>
  <c r="K23" i="37" s="1"/>
  <c r="F222" i="14"/>
  <c r="G222" i="14" s="1"/>
  <c r="G225" i="14" s="1"/>
  <c r="B15" i="37" s="1"/>
  <c r="K15" i="37" s="1"/>
  <c r="O10" i="37" l="1"/>
  <c r="O11" i="37" s="1"/>
  <c r="A310" i="15"/>
  <c r="A360" i="14"/>
  <c r="A285" i="15"/>
  <c r="A335" i="14"/>
  <c r="A377" i="14"/>
  <c r="A327" i="15"/>
  <c r="A515" i="14"/>
  <c r="A465" i="15"/>
  <c r="A340" i="14"/>
  <c r="A290" i="15"/>
  <c r="A300" i="15"/>
  <c r="A350" i="14"/>
  <c r="A465" i="14"/>
  <c r="A415" i="15"/>
  <c r="A467" i="15"/>
  <c r="A517" i="14"/>
  <c r="A297" i="15"/>
  <c r="A347" i="14"/>
  <c r="A400" i="15"/>
  <c r="A450" i="14"/>
  <c r="A472" i="14"/>
  <c r="A422" i="15"/>
  <c r="A344" i="15"/>
  <c r="A394" i="14"/>
  <c r="A486" i="14"/>
  <c r="A436" i="15"/>
  <c r="A387" i="15"/>
  <c r="A437" i="14"/>
  <c r="A357" i="15"/>
  <c r="A407" i="14"/>
  <c r="A432" i="14"/>
  <c r="A382" i="15"/>
  <c r="A284" i="15"/>
  <c r="A334" i="14"/>
  <c r="A405" i="15"/>
  <c r="A455" i="14"/>
  <c r="A314" i="15"/>
  <c r="A364" i="14"/>
  <c r="A444" i="14"/>
  <c r="A394" i="15"/>
  <c r="A452" i="15"/>
  <c r="A502" i="14"/>
  <c r="A433" i="15"/>
  <c r="A483" i="14"/>
  <c r="A470" i="14"/>
  <c r="A420" i="15"/>
  <c r="A342" i="15"/>
  <c r="A392" i="14"/>
  <c r="A412" i="15"/>
  <c r="A462" i="14"/>
  <c r="A322" i="15"/>
  <c r="A372" i="14"/>
  <c r="A378" i="15"/>
  <c r="A428" i="14"/>
  <c r="A496" i="14"/>
  <c r="A446" i="15"/>
  <c r="A401" i="14"/>
  <c r="A351" i="15"/>
  <c r="A381" i="14"/>
  <c r="A331" i="15"/>
  <c r="A357" i="14"/>
  <c r="A307" i="15"/>
  <c r="A339" i="14"/>
  <c r="A289" i="15"/>
  <c r="A410" i="15"/>
  <c r="A460" i="14"/>
  <c r="A532" i="14"/>
  <c r="A482" i="15"/>
  <c r="A400" i="14"/>
  <c r="A350" i="15"/>
  <c r="A453" i="15"/>
  <c r="A503" i="14"/>
  <c r="A415" i="14"/>
  <c r="A365" i="15"/>
  <c r="A522" i="14"/>
  <c r="A472" i="15"/>
  <c r="A395" i="14"/>
  <c r="A345" i="15"/>
  <c r="A521" i="14"/>
  <c r="A471" i="15"/>
  <c r="A533" i="14"/>
  <c r="A483" i="15"/>
  <c r="A440" i="14"/>
  <c r="A390" i="15"/>
  <c r="A336" i="15"/>
  <c r="A386" i="14"/>
  <c r="A375" i="15"/>
  <c r="A425" i="14"/>
  <c r="A329" i="15"/>
  <c r="A379" i="14"/>
  <c r="A426" i="15"/>
  <c r="A476" i="14"/>
  <c r="A370" i="14"/>
  <c r="A320" i="15"/>
  <c r="A294" i="15"/>
  <c r="A344" i="14"/>
  <c r="A499" i="14"/>
  <c r="A449" i="15"/>
  <c r="A451" i="14"/>
  <c r="A401" i="15"/>
  <c r="A389" i="15"/>
  <c r="A439" i="14"/>
  <c r="A481" i="15"/>
  <c r="A531" i="14"/>
  <c r="A461" i="14"/>
  <c r="A411" i="15"/>
  <c r="A287" i="15"/>
  <c r="A337" i="14"/>
  <c r="A458" i="15"/>
  <c r="A508" i="14"/>
  <c r="A512" i="14"/>
  <c r="A462" i="15"/>
  <c r="A443" i="14"/>
  <c r="A393" i="15"/>
  <c r="A366" i="15"/>
  <c r="A416" i="14"/>
  <c r="A416" i="15"/>
  <c r="A466" i="14"/>
  <c r="A505" i="14"/>
  <c r="A455" i="15"/>
  <c r="A436" i="14"/>
  <c r="A386" i="15"/>
  <c r="A330" i="15"/>
  <c r="A380" i="14"/>
  <c r="A442" i="14"/>
  <c r="A392" i="15"/>
  <c r="A411" i="14"/>
  <c r="A361" i="15"/>
  <c r="A359" i="14"/>
  <c r="A309" i="15"/>
  <c r="A409" i="15"/>
  <c r="A459" i="14"/>
  <c r="A456" i="14"/>
  <c r="A406" i="15"/>
  <c r="A457" i="15"/>
  <c r="A507" i="14"/>
  <c r="A484" i="14"/>
  <c r="A434" i="15"/>
  <c r="A343" i="14"/>
  <c r="A293" i="15"/>
  <c r="A425" i="15"/>
  <c r="A475" i="14"/>
  <c r="A346" i="14"/>
  <c r="A296" i="15"/>
  <c r="A363" i="14"/>
  <c r="A313" i="15"/>
  <c r="A422" i="14"/>
  <c r="A372" i="15"/>
  <c r="A346" i="15"/>
  <c r="A396" i="14"/>
  <c r="A368" i="14"/>
  <c r="A318" i="15"/>
  <c r="A441" i="15"/>
  <c r="A491" i="14"/>
  <c r="A468" i="15"/>
  <c r="A518" i="14"/>
  <c r="A385" i="14"/>
  <c r="A335" i="15"/>
  <c r="A511" i="14"/>
  <c r="A461" i="15"/>
  <c r="A306" i="15"/>
  <c r="A356" i="14"/>
  <c r="A366" i="14"/>
  <c r="A316" i="15"/>
  <c r="A441" i="14"/>
  <c r="A391" i="15"/>
  <c r="A456" i="15"/>
  <c r="A506" i="14"/>
  <c r="A374" i="14"/>
  <c r="A324" i="15"/>
  <c r="A338" i="14"/>
  <c r="A288" i="15"/>
  <c r="A430" i="15"/>
  <c r="A480" i="14"/>
  <c r="A336" i="14"/>
  <c r="A286" i="15"/>
  <c r="A355" i="14"/>
  <c r="A305" i="15"/>
  <c r="A412" i="14"/>
  <c r="A362" i="15"/>
  <c r="A474" i="14"/>
  <c r="A424" i="15"/>
  <c r="A408" i="14"/>
  <c r="A358" i="15"/>
  <c r="A485" i="14"/>
  <c r="A435" i="15"/>
  <c r="A525" i="14"/>
  <c r="A475" i="15"/>
  <c r="A413" i="15"/>
  <c r="A463" i="14"/>
  <c r="A359" i="15"/>
  <c r="A409" i="14"/>
  <c r="A375" i="14"/>
  <c r="A325" i="15"/>
  <c r="A421" i="14"/>
  <c r="A371" i="15"/>
  <c r="A464" i="14"/>
  <c r="A414" i="15"/>
  <c r="A524" i="14"/>
  <c r="A474" i="15"/>
  <c r="A333" i="15"/>
  <c r="A383" i="14"/>
  <c r="A377" i="15"/>
  <c r="A427" i="14"/>
  <c r="A473" i="15"/>
  <c r="A523" i="14"/>
  <c r="A444" i="15"/>
  <c r="A494" i="14"/>
  <c r="A348" i="15"/>
  <c r="A398" i="14"/>
  <c r="A464" i="15"/>
  <c r="A514" i="14"/>
  <c r="A480" i="15"/>
  <c r="A530" i="14"/>
  <c r="A437" i="15"/>
  <c r="A487" i="14"/>
  <c r="A355" i="15"/>
  <c r="A405" i="14"/>
  <c r="A457" i="14"/>
  <c r="A407" i="15"/>
  <c r="A303" i="15"/>
  <c r="A353" i="14"/>
  <c r="A493" i="14"/>
  <c r="A443" i="15"/>
  <c r="A399" i="15"/>
  <c r="A449" i="14"/>
  <c r="A298" i="15"/>
  <c r="A348" i="14"/>
  <c r="A358" i="14"/>
  <c r="A308" i="15"/>
  <c r="A408" i="15"/>
  <c r="A458" i="14"/>
  <c r="A299" i="15"/>
  <c r="A349" i="14"/>
  <c r="A421" i="15"/>
  <c r="A471" i="14"/>
  <c r="A467" i="14"/>
  <c r="A417" i="15"/>
  <c r="A352" i="14"/>
  <c r="A302" i="15"/>
  <c r="A347" i="15"/>
  <c r="A397" i="14"/>
  <c r="A432" i="15"/>
  <c r="A482" i="14"/>
  <c r="A323" i="15"/>
  <c r="A373" i="14"/>
  <c r="A414" i="14"/>
  <c r="A364" i="15"/>
  <c r="A378" i="14"/>
  <c r="A328" i="15"/>
  <c r="A404" i="14"/>
  <c r="A354" i="15"/>
  <c r="A410" i="14"/>
  <c r="A360" i="15"/>
  <c r="A431" i="14"/>
  <c r="A381" i="15"/>
  <c r="A384" i="15"/>
  <c r="A434" i="14"/>
  <c r="A438" i="15"/>
  <c r="A488" i="14"/>
  <c r="A454" i="15"/>
  <c r="A504" i="14"/>
  <c r="A447" i="15"/>
  <c r="A497" i="14"/>
  <c r="A529" i="14"/>
  <c r="A479" i="15"/>
  <c r="A501" i="14"/>
  <c r="A451" i="15"/>
  <c r="A326" i="15"/>
  <c r="A376" i="14"/>
  <c r="A373" i="15"/>
  <c r="A423" i="14"/>
  <c r="A342" i="14"/>
  <c r="A292" i="15"/>
  <c r="A445" i="14"/>
  <c r="A395" i="15"/>
  <c r="A321" i="15"/>
  <c r="A371" i="14"/>
  <c r="A473" i="14"/>
  <c r="A423" i="15"/>
  <c r="A448" i="14"/>
  <c r="A398" i="15"/>
  <c r="A420" i="14"/>
  <c r="A370" i="15"/>
  <c r="A450" i="15"/>
  <c r="A500" i="14"/>
  <c r="A406" i="14"/>
  <c r="A356" i="15"/>
  <c r="A368" i="15"/>
  <c r="A418" i="14"/>
  <c r="A433" i="14"/>
  <c r="A383" i="15"/>
  <c r="A390" i="14"/>
  <c r="A340" i="15"/>
  <c r="A380" i="15"/>
  <c r="A430" i="14"/>
  <c r="A516" i="14"/>
  <c r="A466" i="15"/>
  <c r="A452" i="14"/>
  <c r="A402" i="15"/>
  <c r="A379" i="15"/>
  <c r="A429" i="14"/>
  <c r="A492" i="14"/>
  <c r="A442" i="15"/>
  <c r="A513" i="14"/>
  <c r="A463" i="15"/>
  <c r="A418" i="15"/>
  <c r="A468" i="14"/>
  <c r="A460" i="15"/>
  <c r="A510" i="14"/>
  <c r="A419" i="15"/>
  <c r="A469" i="14"/>
  <c r="A367" i="15"/>
  <c r="A417" i="14"/>
  <c r="A447" i="14"/>
  <c r="A397" i="15"/>
  <c r="A332" i="15"/>
  <c r="A382" i="14"/>
  <c r="A528" i="14"/>
  <c r="A478" i="15"/>
  <c r="A319" i="15"/>
  <c r="A369" i="14"/>
  <c r="A485" i="15"/>
  <c r="A535" i="14"/>
  <c r="A343" i="15"/>
  <c r="A393" i="14"/>
  <c r="A424" i="14"/>
  <c r="A374" i="15"/>
  <c r="A396" i="15"/>
  <c r="A446" i="14"/>
  <c r="A341" i="14"/>
  <c r="A291" i="15"/>
  <c r="A448" i="15"/>
  <c r="A498" i="14"/>
  <c r="A445" i="15"/>
  <c r="A495" i="14"/>
  <c r="A454" i="14"/>
  <c r="A404" i="15"/>
  <c r="A315" i="15"/>
  <c r="A365" i="14"/>
  <c r="A427" i="15"/>
  <c r="A477" i="14"/>
  <c r="A388" i="14"/>
  <c r="A338" i="15"/>
  <c r="A481" i="14"/>
  <c r="A431" i="15"/>
  <c r="A534" i="14"/>
  <c r="A484" i="15"/>
  <c r="A367" i="14"/>
  <c r="A317" i="15"/>
  <c r="A439" i="15"/>
  <c r="A489" i="14"/>
  <c r="A301" i="15"/>
  <c r="A351" i="14"/>
  <c r="A399" i="14"/>
  <c r="A349" i="15"/>
  <c r="A527" i="14"/>
  <c r="A477" i="15"/>
  <c r="A363" i="15"/>
  <c r="A413" i="14"/>
  <c r="A354" i="14"/>
  <c r="A304" i="15"/>
  <c r="A476" i="15"/>
  <c r="A526" i="14"/>
  <c r="A384" i="14"/>
  <c r="A334" i="15"/>
  <c r="A435" i="14"/>
  <c r="A385" i="15"/>
  <c r="A389" i="14"/>
  <c r="A339" i="15"/>
  <c r="A403" i="14"/>
  <c r="A353" i="15"/>
  <c r="A520" i="14"/>
  <c r="A470" i="15"/>
  <c r="A402" i="14"/>
  <c r="A352" i="15"/>
  <c r="A419" i="14"/>
  <c r="A369" i="15"/>
  <c r="A337" i="15"/>
  <c r="A387" i="14"/>
  <c r="A509" i="14"/>
  <c r="A459" i="15"/>
  <c r="A428" i="15"/>
  <c r="A478" i="14"/>
  <c r="A345" i="14"/>
  <c r="A295" i="15"/>
  <c r="A429" i="15"/>
  <c r="A479" i="14"/>
  <c r="A469" i="15"/>
  <c r="A519" i="14"/>
  <c r="A312" i="15"/>
  <c r="A362" i="14"/>
  <c r="A426" i="14"/>
  <c r="A376" i="15"/>
  <c r="A403" i="15"/>
  <c r="A453" i="14"/>
  <c r="A311" i="15"/>
  <c r="A361" i="14"/>
  <c r="A391" i="14"/>
  <c r="A341" i="15"/>
  <c r="A440" i="15"/>
  <c r="A490" i="14"/>
  <c r="A438" i="14"/>
  <c r="A388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<sst xmlns="http://schemas.openxmlformats.org/spreadsheetml/2006/main" count="2332" uniqueCount="561">
  <si>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</si>
  <si>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</si>
  <si>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</si>
  <si>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</si>
  <si>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</si>
  <si>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</si>
  <si>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</si>
  <si>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</si>
  <si>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</si>
  <si>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</si>
  <si>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</si>
  <si>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</si>
  <si>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</si>
  <si>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</si>
  <si>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</si>
  <si>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</si>
  <si>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</si>
  <si>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</si>
  <si>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</si>
  <si>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</si>
  <si>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</si>
  <si>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</si>
  <si>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</si>
  <si>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</si>
  <si>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</si>
  <si>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</si>
  <si>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</si>
  <si>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</si>
  <si>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</si>
  <si>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</si>
  <si>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</si>
  <si>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</si>
  <si>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</si>
  <si>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</si>
  <si>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</si>
  <si>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</si>
  <si>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</si>
  <si>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</si>
  <si>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</si>
  <si>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</si>
  <si>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</si>
  <si>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</si>
  <si>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</si>
  <si>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</si>
  <si>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</si>
  <si>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</si>
  <si>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</si>
  <si>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</si>
  <si>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</si>
  <si>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</si>
  <si>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</si>
  <si>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</si>
  <si>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</si>
  <si>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</si>
  <si>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</si>
  <si>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</si>
  <si>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</si>
  <si>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</si>
  <si>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</si>
  <si>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</si>
  <si>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</si>
  <si>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</si>
  <si>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</si>
  <si>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</si>
  <si>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</si>
  <si>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</si>
  <si>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</si>
  <si>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</si>
  <si>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</si>
  <si>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</si>
  <si>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</si>
  <si>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</si>
  <si>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</si>
  <si>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</si>
  <si>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</si>
  <si>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</si>
  <si>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</si>
  <si>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</si>
  <si>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</si>
  <si>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</si>
  <si>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</si>
  <si>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</si>
  <si>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</si>
  <si>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</si>
  <si>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</si>
  <si>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</si>
  <si>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</si>
  <si>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</si>
  <si>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</si>
  <si>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</si>
  <si>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</si>
  <si>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</si>
  <si>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</si>
  <si>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</si>
  <si>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</si>
  <si>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</si>
  <si>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</si>
  <si>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</si>
  <si>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</si>
  <si>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</si>
  <si>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</si>
  <si>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</si>
  <si>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</si>
  <si>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</si>
  <si>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</si>
  <si>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</si>
  <si>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</si>
  <si>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</si>
  <si>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</si>
  <si>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</si>
  <si>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</si>
  <si>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</si>
  <si>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</si>
  <si>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</si>
  <si>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</si>
  <si>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</si>
  <si>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</si>
  <si>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</si>
  <si>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</si>
  <si>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</si>
  <si>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</si>
  <si>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</si>
  <si>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</si>
  <si>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</si>
  <si>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</si>
  <si>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</si>
  <si>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</si>
  <si>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</si>
  <si>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</si>
  <si>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</si>
  <si>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</si>
  <si>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</si>
  <si>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</si>
  <si>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</si>
  <si>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</si>
  <si>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</si>
  <si>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</si>
  <si>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</si>
  <si>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</si>
  <si>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</si>
  <si>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</si>
  <si>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</si>
  <si>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</si>
  <si>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</si>
  <si>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</si>
  <si>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</si>
  <si>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</si>
  <si>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</si>
  <si>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</si>
  <si>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</si>
  <si>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</si>
  <si>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</si>
  <si>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</si>
  <si>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</si>
  <si>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</si>
  <si>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</si>
  <si>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</si>
  <si>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</si>
  <si>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</si>
  <si>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</si>
  <si>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</si>
  <si>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</si>
  <si>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</si>
  <si>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</si>
  <si>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</si>
  <si>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</si>
  <si>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</si>
  <si>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</si>
  <si>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</si>
  <si>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</si>
  <si>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</si>
  <si>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</si>
  <si>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</si>
  <si>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</si>
  <si>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</si>
  <si>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</si>
  <si>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</si>
  <si>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</si>
  <si>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</si>
  <si>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</si>
  <si>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</si>
  <si>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</si>
  <si>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</si>
  <si>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</si>
  <si>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</si>
  <si>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</si>
  <si>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</si>
  <si>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</si>
  <si>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</si>
  <si>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</si>
  <si>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</si>
  <si>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</si>
  <si>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</si>
  <si>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</si>
  <si>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</si>
  <si>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</si>
  <si>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</si>
  <si>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</si>
  <si>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</si>
  <si>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</si>
  <si>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</si>
  <si>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</si>
  <si>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</si>
  <si>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</si>
  <si>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</si>
  <si>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</si>
  <si>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</si>
  <si>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</si>
  <si>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</si>
  <si>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</si>
  <si>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</si>
  <si>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</si>
  <si>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</si>
  <si>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</si>
  <si>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</si>
  <si>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</si>
  <si>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</si>
  <si>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</si>
  <si>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</si>
  <si>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</si>
  <si>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Суточные подростки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</si>
  <si>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</si>
  <si>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</si>
  <si>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</si>
  <si>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</si>
  <si>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</si>
  <si>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</si>
  <si>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</si>
  <si>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</si>
  <si>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</si>
  <si>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</si>
  <si>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</si>
  <si>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</si>
  <si>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</si>
  <si>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</si>
  <si>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</si>
  <si>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</si>
  <si>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</si>
  <si>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>19 командировок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</si>
  <si>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</si>
  <si>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</si>
  <si>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</si>
  <si>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</si>
  <si>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</si>
  <si>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</si>
  <si>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</si>
  <si>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</si>
  <si>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</si>
  <si>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</si>
  <si>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</si>
  <si>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</si>
  <si>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</si>
  <si>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</si>
  <si>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</si>
  <si>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</si>
  <si>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</si>
  <si>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</si>
  <si>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</si>
  <si>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</si>
  <si>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</si>
  <si>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</si>
  <si>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</si>
  <si>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</si>
  <si>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</si>
  <si>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</si>
  <si>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</si>
  <si>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</si>
  <si>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</si>
  <si>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</si>
  <si>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</si>
  <si>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</si>
  <si>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</si>
  <si>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</si>
  <si>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</si>
  <si>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</si>
  <si>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</si>
  <si>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</si>
  <si>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</si>
  <si>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</si>
  <si>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</si>
  <si>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</si>
  <si>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</si>
  <si>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</si>
  <si>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</si>
  <si>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</si>
  <si>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</si>
  <si>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</si>
  <si>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</si>
  <si>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(плановое задание 2021 года)</t>
  </si>
  <si>
    <t>(1774,4 часа ×</t>
  </si>
  <si>
    <t>4 = 3 × 1774,4</t>
  </si>
  <si>
    <t>1774,4 часов)</t>
  </si>
  <si>
    <t>Почтовые конверты (упак 50 шт)</t>
  </si>
  <si>
    <t>Провоз груза 2000 кг (1 кг=10 руб)</t>
  </si>
  <si>
    <t xml:space="preserve">Мониторинг систем пожарной сигнализации  </t>
  </si>
  <si>
    <t>Обслуживание системы видеонаблюдения</t>
  </si>
  <si>
    <t>Заправка катриджей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</si>
  <si>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</si>
  <si>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</si>
  <si>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</si>
  <si>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</si>
  <si>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</si>
  <si>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</si>
  <si>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</si>
  <si>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Георгиевская лента (бабина)</t>
  </si>
  <si>
    <t>Лампада с вкладышем</t>
  </si>
  <si>
    <t>Брусок 25*25*100</t>
  </si>
  <si>
    <t>(17740,4 часа ×</t>
  </si>
  <si>
    <t>Поддержка проектов в рамках грантового конкурса Территория Красноярский край</t>
  </si>
  <si>
    <t>Приложение № 1</t>
  </si>
  <si>
    <t>Планируемое число  в год:  35   мероприятий (штук) (показатель объема услуги - задание)</t>
  </si>
  <si>
    <t>(плановое задание 2022 года)</t>
  </si>
  <si>
    <t>Проезд 4 детей</t>
  </si>
  <si>
    <t>6=5*0,2672</t>
  </si>
  <si>
    <t>Возмещение мед осмотра (112/212)</t>
  </si>
  <si>
    <t>Изготовление площадки на заднем дворе учреждения</t>
  </si>
  <si>
    <t>Оплата пени, штрафов (853/291)</t>
  </si>
  <si>
    <t>Обучение персонала</t>
  </si>
  <si>
    <t>Переподготовка</t>
  </si>
  <si>
    <t>Рабочих часов в год:1775,4 часа – производственный календарь на 2022 год</t>
  </si>
  <si>
    <t>(1775,4 часа ×</t>
  </si>
  <si>
    <t>4 = 3 × 1775,4</t>
  </si>
  <si>
    <t>1775,4 часов)</t>
  </si>
  <si>
    <t>Планируемое число  в год: 48 колличество мероприятий (штук)(показатель объема услуги - задание)</t>
  </si>
  <si>
    <t xml:space="preserve">Проживание детей  </t>
  </si>
  <si>
    <t xml:space="preserve">Суточные детей 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</si>
  <si>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</si>
  <si>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</si>
  <si>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</si>
  <si>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</si>
  <si>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Участие подростков Северо-Енисейского района в Дельфийских играх</t>
  </si>
  <si>
    <t>Проезд участника</t>
  </si>
  <si>
    <t>Участие в смотре-конкурсе по строевой подготовке в гор Красноярске</t>
  </si>
  <si>
    <t>проживание участников</t>
  </si>
  <si>
    <t xml:space="preserve">Проезд участников </t>
  </si>
  <si>
    <t>суточные участников</t>
  </si>
  <si>
    <t>черенок для граблей</t>
  </si>
  <si>
    <t>грабли</t>
  </si>
  <si>
    <t>провод аккустический</t>
  </si>
  <si>
    <t xml:space="preserve">Футболка оверсайз «Чистая соль», черная </t>
  </si>
  <si>
    <t>Банер "молодежная премия"</t>
  </si>
  <si>
    <t>ТОС</t>
  </si>
  <si>
    <t>Пена монт проф Hardy 65 всесез.65л 1000мл клап.надеж.фикс A1487Z</t>
  </si>
  <si>
    <t>ПРОЕКТ ЖИВАЯ ПАМЯТЬ</t>
  </si>
  <si>
    <t>Серебрянка 100гр</t>
  </si>
  <si>
    <t>Перчатки х/б 10 кл. 5 нитей пвх Точка Стандарт/10/250/</t>
  </si>
  <si>
    <t>ЭкоПолимер Мешки д/мус.особопр 120л*25шт 70*110 40 мкм ПВД</t>
  </si>
  <si>
    <t>Эмаль ПФ-115 алк.красная 2,7кг Farbitex Ф3463160</t>
  </si>
  <si>
    <t>Растворитель 646 Вика 5л</t>
  </si>
  <si>
    <t>Кисть Акор "Эмали" КФ-50*12 натур.щетина /10/380/</t>
  </si>
  <si>
    <t>Кисть Акор "Эмали" КФ-35*10 натур.щетина /10/660/</t>
  </si>
  <si>
    <t>Кисть Акор "Эмали" КФ-70*12 натур.щетина /10/260/</t>
  </si>
  <si>
    <t>Ванночка малярная 37*34см /10/50/</t>
  </si>
  <si>
    <t>Олифа (канистра) 5,0л Farbitex (1) Ф9009000</t>
  </si>
  <si>
    <t>Магнитный баннер</t>
  </si>
  <si>
    <t>Флажок бумажный на палочке</t>
  </si>
  <si>
    <t>Подставки по сувенир с шильдом и гравировкой</t>
  </si>
  <si>
    <t>Хэштег ПВХ, белый</t>
  </si>
  <si>
    <t>Худи однотонное красное</t>
  </si>
  <si>
    <t>Футболка однотонная красная</t>
  </si>
  <si>
    <t>Искусственная трава ландшафтная 30 мм ширина 2 м</t>
  </si>
  <si>
    <t>наградные статуэтки</t>
  </si>
  <si>
    <t>Ед изм</t>
  </si>
  <si>
    <t>уличная ткань оксфорд хаки</t>
  </si>
  <si>
    <t>уличная ткань оксфорд коричневый</t>
  </si>
  <si>
    <t>уличная ткань оксфорд черный</t>
  </si>
  <si>
    <t xml:space="preserve">шнур хозяйственный </t>
  </si>
  <si>
    <t>полог брезентовый</t>
  </si>
  <si>
    <t>брезент отрез</t>
  </si>
  <si>
    <t>удлинитель атлант</t>
  </si>
  <si>
    <t>удлинитель силовой</t>
  </si>
  <si>
    <t>Стрела для безопасной стрельбы</t>
  </si>
  <si>
    <t>Мишень для лучного боя</t>
  </si>
  <si>
    <t>Сменный наконечник для стрелы</t>
  </si>
  <si>
    <t>Ложка чайная одноразовая ПС 125мм (200/4000)</t>
  </si>
  <si>
    <t xml:space="preserve">Стакан 350 мл бумажн крафт д/гор напит </t>
  </si>
  <si>
    <t>Стакан 250 мл д/гор напит под крафт</t>
  </si>
  <si>
    <t>ПРОЕКТ "МОЛОДЫЕ И ЗДОРОВЫЕ"</t>
  </si>
  <si>
    <t>Коврик для фитнеса (Мат пазл)</t>
  </si>
  <si>
    <t>Скакалка Kettler</t>
  </si>
  <si>
    <t>Блок для занятия йогой</t>
  </si>
  <si>
    <t>ПРОЕКТ МАТЬ И ДИТЯ</t>
  </si>
  <si>
    <t>Набор фетра декоративного Gamma 20 см х 30 см ± 1-2 см 5 листов 195 г/кв.м</t>
  </si>
  <si>
    <t>Магнитная лента «Создай магниты» белая</t>
  </si>
  <si>
    <t>Деревянный магнит Пазл 114х73.</t>
  </si>
  <si>
    <t>Выдуй шарик! (2 штуки в упаковке. Цвета в ассортименте)</t>
  </si>
  <si>
    <t>Ветерок-вертушка 102475 Круть-верть 400190 в пакете</t>
  </si>
  <si>
    <t>AQUAELLE Спиртовые антисептические антибактериальные влажные салфетки medical, 300 штук</t>
  </si>
  <si>
    <t>Фотобумага LOMOND 2410023 самоклеющаяся глянцевая 4 части А4 (105 x 148,5 мм) 85 г/м2, 25 листов</t>
  </si>
  <si>
    <t>Аэробол для развития речевого дыхания "Дудочка с шариком", 2865274, цвета МИКС</t>
  </si>
  <si>
    <t>«Боулинг» игра для дыхательной гимнастики</t>
  </si>
  <si>
    <t>"BOOMZEE" BLS-30 НАБОР ВОЗДУШНЫХ ШАРОВ 30 СМ 10 ШТ. 02-АССОРТИ МЕТАЛЛИК</t>
  </si>
  <si>
    <t>Дыхательный тренажер "Качели", арт. П256</t>
  </si>
  <si>
    <t>Дыхательный тренажер "Тучка", арт. П258</t>
  </si>
  <si>
    <t>Пуговицы-фигурки. Цветы Dress It Up</t>
  </si>
  <si>
    <t>Пленка для ламинирования OfficeSpace А4 100мкм 100шт LF7089</t>
  </si>
  <si>
    <t>L-951 Деревянная заготовка Медаль 3,5см с ушком</t>
  </si>
  <si>
    <t>Ложка столовая одноразовая пластиковая 165 мм, белая, КОМПЛЕКТ 100 шт., СТАНДАРТ, LAIMA, 603079</t>
  </si>
  <si>
    <t>Пенопластовые заготовки для творчества «Шарики», 10 шт., 20 мм, остров сокровищ, 661344</t>
  </si>
  <si>
    <t>Набор самоцветов N1 500 гр., Сокровища Пирата, арт. 0017</t>
  </si>
  <si>
    <t>Я рисую, раскраска</t>
  </si>
  <si>
    <t>Карандаши цветные утолщенные ЮНЛАНДИЯ «МАЛЫШИ-КАРАНДАШИ», 12 цветов, укороченные заточенные, 181376</t>
  </si>
  <si>
    <t>Набор для лепки "Тесто пластилин", 12 цветов, в пак.</t>
  </si>
  <si>
    <t>«Занимательные книги»</t>
  </si>
  <si>
    <t>Клеевой пистолет малый премиум Hobby and Pro</t>
  </si>
  <si>
    <t>Клеевые стержни REXANT 7.4х200 мм, 10 шт. прозрачный</t>
  </si>
  <si>
    <t>Набор атласных лент «Нежный», 5 шт, размер 1 ленты: 6 мм × 23 ± 1 м</t>
  </si>
  <si>
    <t>Fancy Baby Мегатактилики / Сенсорные тактилики антистресс Тактильные массажные мячики набор 12 штук</t>
  </si>
  <si>
    <t>Трубочки для коктейля 10 шт 25х7х0,5 см бамбук</t>
  </si>
  <si>
    <t>Бумага cactus A6 CS-GA6230500 230 г/м² 500 лист., белый</t>
  </si>
  <si>
    <t>Бумага Lomond A4 Photo Paper  230 г/м² 50 лист., белый, матовая</t>
  </si>
  <si>
    <t>Бумага Lomond A4 Photo Paper 170 г/м² 100 лист, белый, матовая</t>
  </si>
  <si>
    <t>Бумага Lomond A4 Photo Paper 230 г/м2 50 лист., белый, глянц</t>
  </si>
  <si>
    <t>Бумага Lomond A4 Photo Paper 170 г/м² 100 лист, белый, глянц</t>
  </si>
  <si>
    <t>Фляжка-бутылка. Алюминиевая, белый цвет, объем 500мл, с поилкой</t>
  </si>
  <si>
    <t>Кружка керамическая, 330 мл, белая</t>
  </si>
  <si>
    <t>Ручка, УФ печать, пластиковая, автомат, зеленая</t>
  </si>
  <si>
    <t>Сумка шоппер, хлопок, 320 гр, премиум 40х40 см, с прямой цифровой печатью</t>
  </si>
  <si>
    <t>Пакет, пвд, белый, 20х30 см, 1 цвет</t>
  </si>
  <si>
    <t>Сумка поясная</t>
  </si>
  <si>
    <t>Футболка, 100% хлопок, кулирная гладь, белый цвет, цифровая печать</t>
  </si>
  <si>
    <t>Статуэтка на подставке из дерева 150 мм</t>
  </si>
  <si>
    <t>Статуэтка на подставке из дерева 200 мм Первый</t>
  </si>
  <si>
    <t xml:space="preserve">Медаль "Флэтбол" </t>
  </si>
  <si>
    <t>Работы по специальной оценке условий труда</t>
  </si>
  <si>
    <t>Оценка профессиональных рисков охраны труда</t>
  </si>
  <si>
    <t>17 коммандировки в год</t>
  </si>
  <si>
    <t>жетон армейский "выживший" на цепочке</t>
  </si>
  <si>
    <t>подставка для настольного хоккея</t>
  </si>
  <si>
    <t>ножки для настольного хоккея</t>
  </si>
  <si>
    <t>Конкурс ПРОФМАСТЕРСТВА</t>
  </si>
  <si>
    <t>конус тренировочный со штангой</t>
  </si>
  <si>
    <t>ПРОЕКТ "Волонтеры ЮИД"</t>
  </si>
  <si>
    <t>знак дорожный детский</t>
  </si>
  <si>
    <t>пленка самоклей с печатью</t>
  </si>
  <si>
    <t>жилет сигнальный "Волонтер ЮИД"</t>
  </si>
  <si>
    <t>конус тренировочный</t>
  </si>
  <si>
    <t>ПРОЕКТ "ПРИЗЫВ РОССОМАХИ"</t>
  </si>
  <si>
    <t>Граната учебная</t>
  </si>
  <si>
    <t>Шашка дымовая</t>
  </si>
  <si>
    <t>Ножи метательные "Жонглер"</t>
  </si>
  <si>
    <t>Ножи метательные "Дартс-4"</t>
  </si>
  <si>
    <t>Ножи метательные "Мастер клинок"</t>
  </si>
  <si>
    <t>Малая пехотная лопата</t>
  </si>
  <si>
    <t>Лопата тренировочная</t>
  </si>
  <si>
    <t>баннер 2*2 люверсы</t>
  </si>
  <si>
    <t>Участие команды  Северо-Енисейского района в смене впц "Вымпел"</t>
  </si>
  <si>
    <t>Проезд детей (6 детей)</t>
  </si>
  <si>
    <t>Суточные детей (6 детей)</t>
  </si>
  <si>
    <t>Краевой смотр-конкурс по Строевой подготовке в гп Северо-Енисейский</t>
  </si>
  <si>
    <t>Проезд детей (3 детей)</t>
  </si>
  <si>
    <t>Суточные детей (3 детей)</t>
  </si>
  <si>
    <t>Муниципальный смотр-конкурс по Строевой подготовке в гп Северо-Енисейский</t>
  </si>
  <si>
    <t>проезд детей из п. Новая Калами, п. Тея</t>
  </si>
  <si>
    <t>Пули RWS R10 Match Rifle 4,5 мм, 0,53 г (500 штук)</t>
  </si>
  <si>
    <t>Пули Gamo Pro Match 4,5 мм, 0,49 г (500 штук)</t>
  </si>
  <si>
    <t>Пули RWS R10 Match Pistol 4,5 мм, 0,45 г (500 штук)</t>
  </si>
  <si>
    <t>Перчатки белые парадные с лучами р-р 18</t>
  </si>
  <si>
    <t>Ремень</t>
  </si>
  <si>
    <t>Значок большой</t>
  </si>
  <si>
    <t>Значок малый</t>
  </si>
  <si>
    <t>Погон Юнармеец</t>
  </si>
  <si>
    <t>Погон "Юнармия" командир отделения</t>
  </si>
  <si>
    <t>Нашивка Юнармия</t>
  </si>
  <si>
    <t>Личная книжка Юнармейца</t>
  </si>
  <si>
    <t>Аптечка</t>
  </si>
  <si>
    <t>Нашивка ФИО</t>
  </si>
  <si>
    <t>Жакет в комплекте с шевронами р-р 40-42 рост 158-164</t>
  </si>
  <si>
    <t>Жакет в комплекте с шевронами р-р 44-46 рост 158-164</t>
  </si>
  <si>
    <t>Жакет в комплекте с шевронами р-р 48-50 рост 158-164</t>
  </si>
  <si>
    <t>Брюки бежевые р-р 40-42 рост 158-164</t>
  </si>
  <si>
    <t>Брюки бежевые р-р 44-46 рост 158-164</t>
  </si>
  <si>
    <t>Брюки бежевые р-р 48-50 рост 158-164</t>
  </si>
  <si>
    <t>Платье, цвет бежевый р-р 44-46 рост 158-164</t>
  </si>
  <si>
    <t>Куртка демисезонная в комплекте с шевронами на рукавах р-р 40-42 рост 158-164</t>
  </si>
  <si>
    <t>Куртка демисезонная в комплекте с шевронами на рукавах р-р 44-46 рост 158-164</t>
  </si>
  <si>
    <t>Куртка демисезонная в комплекте с шевронами на рукавах р-р 48-50 рост 158-164</t>
  </si>
  <si>
    <t>Берцы утепленные р-р 36</t>
  </si>
  <si>
    <t>Берцы утепленные р-р 37</t>
  </si>
  <si>
    <t>Берцы утепленные р-р 38</t>
  </si>
  <si>
    <t>Берцы утепленные р-р 39</t>
  </si>
  <si>
    <t>Берцы утепленные р-р 40</t>
  </si>
  <si>
    <t>георгиевская лента ширина 35 мм</t>
  </si>
  <si>
    <t>георгиевская лента ширина 24 мм</t>
  </si>
  <si>
    <t>российския триколор лента 24 мм</t>
  </si>
  <si>
    <t>российския триколор лента 35 мм</t>
  </si>
  <si>
    <t>зазигалка виссен</t>
  </si>
  <si>
    <t>зажигалка-горелка</t>
  </si>
  <si>
    <t>заготовки для броши черные 10 шт</t>
  </si>
  <si>
    <t>заготовки для броши белые 10 шт</t>
  </si>
  <si>
    <t>текстолит стержневой 40мм</t>
  </si>
  <si>
    <t>текстолит 1мм</t>
  </si>
  <si>
    <t>текстолит 30 мм</t>
  </si>
  <si>
    <t>вешалка-плечики</t>
  </si>
  <si>
    <t xml:space="preserve">банер 9 мая люверсы </t>
  </si>
  <si>
    <t>Фанера 10 мм (1525х1525), водостойкая</t>
  </si>
  <si>
    <t>Фанера 6 мм (1525х1525), водостойкая</t>
  </si>
  <si>
    <t>Фанера 4 мм (1525х1525), водостойкая</t>
  </si>
  <si>
    <t>Брусок 50х50х3000</t>
  </si>
  <si>
    <t>Брусок 30х40х3000</t>
  </si>
  <si>
    <t>Брусок 20х20х100</t>
  </si>
  <si>
    <t>Ложка столовая одноразовая ПС 160мм (2000)</t>
  </si>
  <si>
    <t>Тарелка суповая 500 мл (1800/50) НОВОСИБ</t>
  </si>
  <si>
    <t>Стакан проз. 200мл. Эконом-Класс 100/ (3000шт.)</t>
  </si>
  <si>
    <t>ОМОН Ботинки с высокими берцами, р 39</t>
  </si>
  <si>
    <t>ОМОН Ботинки с высокими берцами, р 38</t>
  </si>
  <si>
    <t>ОМОН Ботинки с высокими берцами, р 37</t>
  </si>
  <si>
    <t>ОМОН Ботинки с высокими берцами, р 36</t>
  </si>
  <si>
    <t>ОМОН Ботинки с высокими берцами, р 40</t>
  </si>
  <si>
    <t>Костюм летний Горка 8 Мультикам, р 41/1</t>
  </si>
  <si>
    <t>Костбм летний Горка 8 Мультикам, р 42/2</t>
  </si>
  <si>
    <t>Костюм летний Горка 8 Мультикам, р 44/2</t>
  </si>
  <si>
    <t>Костбм летний Горка 8 Мультикам, р 46/2</t>
  </si>
  <si>
    <t>Костюм летний Горка 8 Мультикам, р 46/3</t>
  </si>
  <si>
    <t>Костбм летний Горка 8 Мультикам, р 48/3</t>
  </si>
  <si>
    <t>Костюм летний Горка 8 Мультикам, р 50/4</t>
  </si>
  <si>
    <t>Статуэтка на подставке из дерева "Знай наших"</t>
  </si>
  <si>
    <t>Спальный мешок Tramp Voyager Compact оранж с правой стороны</t>
  </si>
  <si>
    <t>ПРОЕКТ "ЖИВАЯ СТАЛЬ"</t>
  </si>
  <si>
    <t>табличка нарезная "участник ВОВ"</t>
  </si>
  <si>
    <t>Эмаль ПФ</t>
  </si>
  <si>
    <t>на 07.12.2022 год</t>
  </si>
  <si>
    <t>Участие подростков Северо-Енисейского района в Доброфорум</t>
  </si>
  <si>
    <t>Проезд сотрудника</t>
  </si>
  <si>
    <t>Суточные сотрудник</t>
  </si>
  <si>
    <t>Проживание сотрудник</t>
  </si>
  <si>
    <t>Шлем с пластиковой маской для единоборств КРИСТАЛЛ-11, иск. кожа, р. М (цвет красный)</t>
  </si>
  <si>
    <t>Шлем с пластиковой маской для единоборств КРИСТАЛЛ-11, иск. кожа, р. М (цвет синий)</t>
  </si>
  <si>
    <t>Щитки на голень и подъем трехсекционные, трикотаж, р.М (цвет красный)</t>
  </si>
  <si>
    <t>Щитки на голень и подъем трехсекционные, трикотаж, р.М (цвет синий)</t>
  </si>
  <si>
    <t>Щитки на голень и подъем трехсекционные, трикотаж, р.L (цвет красный)</t>
  </si>
  <si>
    <t>Щитки на голень и подъем трехсекционные, трикотаж, р.L (цвет синий)</t>
  </si>
  <si>
    <t>Перчатки для Рукопашного боя FIGHT-2, с сеткой, 12oz, искожа, р.L (цвет красный)</t>
  </si>
  <si>
    <t>Перчатки для Рукопашного боя FIGHT-2, с сеткой, 12oz, искожа, р.L (цвет синий)</t>
  </si>
  <si>
    <t>Перчатки для Рукопашного боя FIGHT-2, 8oz, искожа, р.S (цвет красный)</t>
  </si>
  <si>
    <t>Перчатки для Рукопашного боя FIGHT-2, 8oz, искожа, р.S (цвет синий)</t>
  </si>
  <si>
    <t>Перчатки для Рукопашного боя FIGHT-2, с сеткой, 10оz, искожа, р.М (цвет красный)</t>
  </si>
  <si>
    <t>Перчатки для Рукопашного боя FIGHT-2, с сеткой, 10оz, искожа, р.М (цвет синий)</t>
  </si>
  <si>
    <t>Бандаж защитный паховый мужской, белый (L)</t>
  </si>
  <si>
    <t>Бандаж защитный паховый мужской, белый (M)</t>
  </si>
  <si>
    <t>Бандаж защитный паховый мужской, белый (S)</t>
  </si>
  <si>
    <t>Общевойсковой защитный комплект ОЗК</t>
  </si>
  <si>
    <t>Противогаз гражданский ГП-5 черный, с сумкой</t>
  </si>
  <si>
    <t>Протирка для ММГ пневматический ПМ (шомпол)</t>
  </si>
  <si>
    <t>Подсумок мох для двух магазинов АК</t>
  </si>
  <si>
    <t>Разгрузочный тактический пояс (мультикам)</t>
  </si>
  <si>
    <t>Шарф ВКБО</t>
  </si>
  <si>
    <t>МСЛ-50 Малая саперная лопатка</t>
  </si>
  <si>
    <t>Самоламинирующийся маркер LANMASTER LAN-MCL-50x25x19</t>
  </si>
  <si>
    <t>Плакетки</t>
  </si>
  <si>
    <t>Приложение №1 к приложению 1  к Приказу отдела физической культуры, спорта и молодежной политики Северо-Енисейского района от 07.12. 2022 № 82-ОС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</si>
  <si>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Участие в Слете актива движения ЮНАРМИЯ в ЦДП "Юнармия" (п. Емельяново)</t>
  </si>
  <si>
    <t>Участие в краевом инфраструктурном проекте "Юниор"</t>
  </si>
  <si>
    <t xml:space="preserve">Военно-спортивная игра «Сибирский щит» Участие в Зональном этапе. </t>
  </si>
  <si>
    <t>Экипировка и форма для Юнармии</t>
  </si>
  <si>
    <t>ПРОЕКТ "РУССКИЙ ЖИМ"</t>
  </si>
  <si>
    <t>Медаль «Русский жим» 80 мм (9/9/9), утяжелитель, с лентой дизайнерской репсовой25 мм</t>
  </si>
  <si>
    <t>Значок из оргстекла 40 мм «Русский жим»</t>
  </si>
  <si>
    <t>медаль Рукопашный бой"</t>
  </si>
  <si>
    <t>значок Рукопашный бой"</t>
  </si>
  <si>
    <t>Приложение №1 к Приказу отдела физической культуры, спорта и молодежной политики Северо-Енисейского района от 07.12. 2022 № 82-ОС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</si>
</sst>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2"/>
      <color rgb="FF2C2D2E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2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27" fillId="6" borderId="0" applyNumberFormat="0" applyBorder="0" applyAlignment="0" applyProtection="0"/>
  </cellStyleXfs>
  <cellXfs count="829">
    <xf numFmtId="0" fontId="0" fillId="0" borderId="0" xfId="0"/>
    <xf numFmtId="4" fontId="0" fillId="0" borderId="0" xfId="0" applyNumberFormat="1"/>
    <xf numFmtId="0" fontId="0" fillId="4" borderId="0" xfId="0" applyFill="1"/>
    <xf numFmtId="0" fontId="10" fillId="4" borderId="0" xfId="0" applyFont="1" applyFill="1"/>
    <xf numFmtId="0" fontId="6" fillId="4" borderId="0" xfId="0" applyFont="1" applyFill="1" applyAlignment="1">
      <alignment horizontal="left" vertical="top" readingOrder="1"/>
    </xf>
    <xf numFmtId="4" fontId="8" fillId="4" borderId="1" xfId="0" applyNumberFormat="1" applyFont="1" applyFill="1" applyBorder="1" applyAlignment="1">
      <alignment horizontal="center" vertical="center" wrapText="1" readingOrder="1"/>
    </xf>
    <xf numFmtId="0" fontId="6" fillId="4" borderId="0" xfId="0" applyFont="1" applyFill="1"/>
    <xf numFmtId="0" fontId="6" fillId="4" borderId="0" xfId="0" applyFont="1" applyFill="1" applyAlignment="1">
      <alignment vertical="center" wrapText="1"/>
    </xf>
    <xf numFmtId="0" fontId="4" fillId="4" borderId="0" xfId="0" applyFont="1" applyFill="1" applyAlignment="1">
      <alignment horizontal="left" vertical="center" readingOrder="1"/>
    </xf>
    <xf numFmtId="0" fontId="6" fillId="4" borderId="0" xfId="0" applyFont="1" applyFill="1" applyAlignment="1">
      <alignment vertical="center" readingOrder="1"/>
    </xf>
    <xf numFmtId="0" fontId="6" fillId="4" borderId="0" xfId="0" applyFont="1" applyFill="1" applyAlignment="1">
      <alignment horizontal="left" vertical="top" wrapText="1" readingOrder="1"/>
    </xf>
    <xf numFmtId="0" fontId="5" fillId="0" borderId="7" xfId="0" applyFont="1" applyBorder="1"/>
    <xf numFmtId="0" fontId="6" fillId="0" borderId="0" xfId="0" applyFont="1"/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5" borderId="16" xfId="0" applyFont="1" applyFill="1" applyBorder="1"/>
    <xf numFmtId="0" fontId="6" fillId="5" borderId="16" xfId="0" applyFont="1" applyFill="1" applyBorder="1"/>
    <xf numFmtId="0" fontId="6" fillId="5" borderId="0" xfId="0" applyFont="1" applyFill="1" applyAlignment="1">
      <alignment horizontal="center"/>
    </xf>
    <xf numFmtId="0" fontId="6" fillId="5" borderId="7" xfId="0" applyFont="1" applyFill="1" applyBorder="1" applyAlignment="1">
      <alignment wrapText="1"/>
    </xf>
    <xf numFmtId="0" fontId="6" fillId="5" borderId="15" xfId="0" applyFont="1" applyFill="1" applyBorder="1" applyAlignment="1">
      <alignment wrapText="1"/>
    </xf>
    <xf numFmtId="164" fontId="6" fillId="0" borderId="15" xfId="1" applyFont="1" applyBorder="1" applyAlignment="1">
      <alignment horizontal="right"/>
    </xf>
    <xf numFmtId="164" fontId="6" fillId="0" borderId="7" xfId="0" applyNumberFormat="1" applyFont="1" applyBorder="1"/>
    <xf numFmtId="164" fontId="6" fillId="0" borderId="15" xfId="0" applyNumberFormat="1" applyFont="1" applyBorder="1"/>
    <xf numFmtId="164" fontId="0" fillId="0" borderId="0" xfId="0" applyNumberFormat="1"/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7" fillId="0" borderId="0" xfId="0" applyFont="1"/>
    <xf numFmtId="164" fontId="18" fillId="0" borderId="15" xfId="1" applyFont="1" applyBorder="1" applyAlignment="1">
      <alignment horizontal="right"/>
    </xf>
    <xf numFmtId="164" fontId="4" fillId="0" borderId="15" xfId="1" applyFont="1" applyBorder="1" applyAlignment="1">
      <alignment horizontal="right"/>
    </xf>
    <xf numFmtId="164" fontId="4" fillId="0" borderId="7" xfId="0" applyNumberFormat="1" applyFont="1" applyBorder="1"/>
    <xf numFmtId="164" fontId="18" fillId="0" borderId="15" xfId="0" applyNumberFormat="1" applyFont="1" applyBorder="1"/>
    <xf numFmtId="164" fontId="18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8" fillId="4" borderId="7" xfId="0" applyNumberFormat="1" applyFont="1" applyFill="1" applyBorder="1" applyAlignment="1">
      <alignment horizontal="center" vertical="center"/>
    </xf>
    <xf numFmtId="0" fontId="9" fillId="4" borderId="0" xfId="0" applyFont="1" applyFill="1"/>
    <xf numFmtId="4" fontId="9" fillId="4" borderId="0" xfId="0" applyNumberFormat="1" applyFont="1" applyFill="1"/>
    <xf numFmtId="0" fontId="8" fillId="4" borderId="0" xfId="0" applyFont="1" applyFill="1" applyAlignment="1">
      <alignment vertical="center" wrapText="1"/>
    </xf>
    <xf numFmtId="0" fontId="22" fillId="4" borderId="0" xfId="0" applyFont="1" applyFill="1" applyAlignment="1">
      <alignment horizontal="left" vertical="center" readingOrder="1"/>
    </xf>
    <xf numFmtId="0" fontId="8" fillId="4" borderId="0" xfId="0" applyFont="1" applyFill="1" applyAlignment="1">
      <alignment vertical="center" readingOrder="1"/>
    </xf>
    <xf numFmtId="0" fontId="9" fillId="4" borderId="10" xfId="0" applyFont="1" applyFill="1" applyBorder="1"/>
    <xf numFmtId="0" fontId="8" fillId="4" borderId="0" xfId="0" applyFont="1" applyFill="1"/>
    <xf numFmtId="0" fontId="24" fillId="3" borderId="0" xfId="0" applyFont="1" applyFill="1"/>
    <xf numFmtId="0" fontId="8" fillId="4" borderId="0" xfId="0" applyFont="1" applyFill="1" applyAlignment="1">
      <alignment horizontal="left" vertical="top" wrapText="1" readingOrder="1"/>
    </xf>
    <xf numFmtId="0" fontId="8" fillId="4" borderId="0" xfId="0" applyFont="1" applyFill="1" applyAlignment="1">
      <alignment horizontal="right" vertical="top" wrapText="1" readingOrder="1"/>
    </xf>
    <xf numFmtId="0" fontId="9" fillId="4" borderId="0" xfId="0" applyFont="1" applyFill="1" applyAlignment="1">
      <alignment vertical="top"/>
    </xf>
    <xf numFmtId="0" fontId="8" fillId="4" borderId="0" xfId="0" applyFont="1" applyFill="1" applyAlignment="1">
      <alignment horizontal="left" vertical="top" readingOrder="1"/>
    </xf>
    <xf numFmtId="0" fontId="26" fillId="3" borderId="0" xfId="0" applyFont="1" applyFill="1" applyAlignment="1">
      <alignment vertical="top"/>
    </xf>
    <xf numFmtId="0" fontId="26" fillId="3" borderId="0" xfId="0" applyFont="1" applyFill="1"/>
    <xf numFmtId="0" fontId="9" fillId="4" borderId="7" xfId="0" applyFont="1" applyFill="1" applyBorder="1" applyAlignment="1">
      <alignment horizontal="center" vertical="center" wrapText="1"/>
    </xf>
    <xf numFmtId="165" fontId="8" fillId="4" borderId="7" xfId="0" applyNumberFormat="1" applyFont="1" applyFill="1" applyBorder="1" applyAlignment="1">
      <alignment horizontal="center" vertical="center" wrapText="1" readingOrder="1"/>
    </xf>
    <xf numFmtId="0" fontId="8" fillId="4" borderId="7" xfId="0" applyFont="1" applyFill="1" applyBorder="1" applyAlignment="1">
      <alignment horizontal="justify" vertical="center" wrapText="1" readingOrder="1"/>
    </xf>
    <xf numFmtId="165" fontId="8" fillId="4" borderId="7" xfId="0" applyNumberFormat="1" applyFont="1" applyFill="1" applyBorder="1" applyAlignment="1">
      <alignment horizontal="center" vertical="top" wrapText="1" readingOrder="1"/>
    </xf>
    <xf numFmtId="3" fontId="8" fillId="4" borderId="7" xfId="0" applyNumberFormat="1" applyFont="1" applyFill="1" applyBorder="1" applyAlignment="1">
      <alignment horizontal="center" vertical="center" wrapText="1" readingOrder="1"/>
    </xf>
    <xf numFmtId="4" fontId="8" fillId="4" borderId="7" xfId="0" applyNumberFormat="1" applyFont="1" applyFill="1" applyBorder="1" applyAlignment="1">
      <alignment horizontal="center" vertical="top" wrapText="1" readingOrder="1"/>
    </xf>
    <xf numFmtId="4" fontId="8" fillId="3" borderId="14" xfId="0" applyNumberFormat="1" applyFont="1" applyFill="1" applyBorder="1" applyAlignment="1">
      <alignment horizontal="center" vertical="center" wrapText="1" readingOrder="1"/>
    </xf>
    <xf numFmtId="0" fontId="22" fillId="4" borderId="7" xfId="0" applyFont="1" applyFill="1" applyBorder="1" applyAlignment="1">
      <alignment vertical="center" wrapText="1" readingOrder="1"/>
    </xf>
    <xf numFmtId="0" fontId="22" fillId="4" borderId="0" xfId="0" applyFont="1" applyFill="1" applyAlignment="1">
      <alignment horizontal="left" vertical="center" wrapText="1" readingOrder="1"/>
    </xf>
    <xf numFmtId="0" fontId="22" fillId="4" borderId="0" xfId="0" applyFont="1" applyFill="1" applyAlignment="1">
      <alignment vertical="center" wrapText="1" readingOrder="1"/>
    </xf>
    <xf numFmtId="4" fontId="25" fillId="3" borderId="0" xfId="0" applyNumberFormat="1" applyFont="1" applyFill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 readingOrder="1"/>
    </xf>
    <xf numFmtId="4" fontId="22" fillId="4" borderId="7" xfId="0" applyNumberFormat="1" applyFont="1" applyFill="1" applyBorder="1" applyAlignment="1">
      <alignment vertical="center" wrapText="1" readingOrder="1"/>
    </xf>
    <xf numFmtId="0" fontId="15" fillId="4" borderId="7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/>
    </xf>
    <xf numFmtId="0" fontId="6" fillId="4" borderId="7" xfId="0" applyFont="1" applyFill="1" applyBorder="1" applyAlignment="1">
      <alignment vertical="top" wrapText="1" readingOrder="1"/>
    </xf>
    <xf numFmtId="0" fontId="6" fillId="4" borderId="8" xfId="0" applyFont="1" applyFill="1" applyBorder="1" applyAlignment="1">
      <alignment vertical="top" wrapText="1" readingOrder="1"/>
    </xf>
    <xf numFmtId="0" fontId="6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/>
    </xf>
    <xf numFmtId="0" fontId="4" fillId="4" borderId="7" xfId="0" applyFont="1" applyFill="1" applyBorder="1" applyAlignment="1">
      <alignment vertical="top"/>
    </xf>
    <xf numFmtId="0" fontId="6" fillId="4" borderId="7" xfId="0" applyFont="1" applyFill="1" applyBorder="1" applyAlignment="1">
      <alignment horizontal="justify" vertical="center" wrapText="1" readingOrder="1"/>
    </xf>
    <xf numFmtId="165" fontId="6" fillId="4" borderId="7" xfId="0" applyNumberFormat="1" applyFont="1" applyFill="1" applyBorder="1" applyAlignment="1">
      <alignment horizontal="center" vertical="top" wrapText="1" readingOrder="1"/>
    </xf>
    <xf numFmtId="3" fontId="6" fillId="4" borderId="7" xfId="0" applyNumberFormat="1" applyFont="1" applyFill="1" applyBorder="1" applyAlignment="1">
      <alignment horizontal="center" vertical="center" wrapText="1" readingOrder="1"/>
    </xf>
    <xf numFmtId="0" fontId="6" fillId="4" borderId="7" xfId="0" applyFont="1" applyFill="1" applyBorder="1" applyAlignment="1">
      <alignment horizontal="left" vertical="center" wrapText="1" readingOrder="1"/>
    </xf>
    <xf numFmtId="4" fontId="6" fillId="4" borderId="7" xfId="0" applyNumberFormat="1" applyFont="1" applyFill="1" applyBorder="1" applyAlignment="1">
      <alignment horizontal="center" vertical="top" wrapText="1" readingOrder="1"/>
    </xf>
    <xf numFmtId="0" fontId="6" fillId="3" borderId="14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center" wrapText="1" readingOrder="1"/>
    </xf>
    <xf numFmtId="4" fontId="6" fillId="4" borderId="7" xfId="0" applyNumberFormat="1" applyFont="1" applyFill="1" applyBorder="1" applyAlignment="1">
      <alignment horizontal="center" vertical="top"/>
    </xf>
    <xf numFmtId="4" fontId="6" fillId="3" borderId="14" xfId="0" applyNumberFormat="1" applyFont="1" applyFill="1" applyBorder="1" applyAlignment="1">
      <alignment horizontal="center" vertical="center" wrapText="1" readingOrder="1"/>
    </xf>
    <xf numFmtId="4" fontId="4" fillId="4" borderId="7" xfId="0" applyNumberFormat="1" applyFont="1" applyFill="1" applyBorder="1" applyAlignment="1">
      <alignment vertical="center" wrapText="1" readingOrder="1"/>
    </xf>
    <xf numFmtId="0" fontId="8" fillId="4" borderId="7" xfId="0" applyFont="1" applyFill="1" applyBorder="1" applyAlignment="1">
      <alignment horizontal="center" wrapText="1"/>
    </xf>
    <xf numFmtId="0" fontId="11" fillId="4" borderId="0" xfId="0" applyFont="1" applyFill="1" applyAlignment="1">
      <alignment vertical="top" wrapText="1"/>
    </xf>
    <xf numFmtId="4" fontId="6" fillId="3" borderId="7" xfId="0" applyNumberFormat="1" applyFont="1" applyFill="1" applyBorder="1" applyAlignment="1">
      <alignment horizontal="center" vertical="top" wrapText="1" readingOrder="1"/>
    </xf>
    <xf numFmtId="4" fontId="6" fillId="3" borderId="7" xfId="0" applyNumberFormat="1" applyFont="1" applyFill="1" applyBorder="1" applyAlignment="1">
      <alignment horizontal="center" vertical="center" wrapText="1" readingOrder="1"/>
    </xf>
    <xf numFmtId="4" fontId="8" fillId="3" borderId="7" xfId="0" applyNumberFormat="1" applyFont="1" applyFill="1" applyBorder="1" applyAlignment="1">
      <alignment horizontal="center" vertical="top" wrapText="1" readingOrder="1"/>
    </xf>
    <xf numFmtId="0" fontId="9" fillId="4" borderId="7" xfId="0" applyFont="1" applyFill="1" applyBorder="1"/>
    <xf numFmtId="2" fontId="9" fillId="4" borderId="7" xfId="0" applyNumberFormat="1" applyFont="1" applyFill="1" applyBorder="1"/>
    <xf numFmtId="0" fontId="5" fillId="3" borderId="7" xfId="0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vertical="center"/>
    </xf>
    <xf numFmtId="0" fontId="5" fillId="4" borderId="15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4" fillId="4" borderId="0" xfId="0" applyFont="1" applyFill="1" applyAlignment="1">
      <alignment horizontal="right" vertical="top" wrapText="1" readingOrder="1"/>
    </xf>
    <xf numFmtId="4" fontId="4" fillId="4" borderId="0" xfId="0" applyNumberFormat="1" applyFont="1" applyFill="1" applyAlignment="1">
      <alignment horizontal="center" vertical="top" wrapText="1" readingOrder="1"/>
    </xf>
    <xf numFmtId="2" fontId="6" fillId="4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 applyAlignment="1">
      <alignment horizontal="center" vertical="center" wrapText="1" readingOrder="1"/>
    </xf>
    <xf numFmtId="0" fontId="6" fillId="4" borderId="7" xfId="0" applyFont="1" applyFill="1" applyBorder="1" applyAlignment="1">
      <alignment horizontal="left" vertical="top" wrapText="1" readingOrder="1"/>
    </xf>
    <xf numFmtId="0" fontId="6" fillId="4" borderId="7" xfId="0" applyFont="1" applyFill="1" applyBorder="1" applyAlignment="1">
      <alignment horizontal="left" vertical="top" wrapText="1"/>
    </xf>
    <xf numFmtId="0" fontId="15" fillId="0" borderId="7" xfId="0" applyFont="1" applyBorder="1" applyAlignment="1">
      <alignment horizontal="center" wrapText="1"/>
    </xf>
    <xf numFmtId="0" fontId="15" fillId="0" borderId="7" xfId="0" applyFont="1" applyBorder="1" applyAlignment="1">
      <alignment wrapText="1"/>
    </xf>
    <xf numFmtId="0" fontId="15" fillId="0" borderId="7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16" fontId="15" fillId="0" borderId="7" xfId="0" applyNumberFormat="1" applyFont="1" applyBorder="1" applyAlignment="1">
      <alignment horizontal="center" wrapText="1"/>
    </xf>
    <xf numFmtId="0" fontId="31" fillId="4" borderId="7" xfId="0" applyFont="1" applyFill="1" applyBorder="1" applyAlignment="1">
      <alignment vertical="top" wrapText="1" readingOrder="1"/>
    </xf>
    <xf numFmtId="0" fontId="31" fillId="4" borderId="15" xfId="0" applyFont="1" applyFill="1" applyBorder="1" applyAlignment="1">
      <alignment vertical="top" wrapText="1"/>
    </xf>
    <xf numFmtId="0" fontId="31" fillId="4" borderId="7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vertical="top" wrapText="1"/>
    </xf>
    <xf numFmtId="4" fontId="19" fillId="4" borderId="0" xfId="0" applyNumberFormat="1" applyFont="1" applyFill="1" applyAlignment="1">
      <alignment horizontal="center" vertical="top" wrapText="1"/>
    </xf>
    <xf numFmtId="4" fontId="19" fillId="4" borderId="0" xfId="0" applyNumberFormat="1" applyFont="1" applyFill="1" applyAlignment="1">
      <alignment horizontal="center" vertical="top" wrapText="1" readingOrder="1"/>
    </xf>
    <xf numFmtId="4" fontId="19" fillId="4" borderId="0" xfId="0" applyNumberFormat="1" applyFont="1" applyFill="1" applyAlignment="1">
      <alignment horizontal="center" vertical="top"/>
    </xf>
    <xf numFmtId="0" fontId="5" fillId="0" borderId="7" xfId="0" applyFont="1" applyBorder="1" applyAlignment="1">
      <alignment horizontal="center"/>
    </xf>
    <xf numFmtId="167" fontId="5" fillId="0" borderId="7" xfId="0" applyNumberFormat="1" applyFont="1" applyBorder="1" applyAlignment="1">
      <alignment horizontal="center" wrapText="1"/>
    </xf>
    <xf numFmtId="0" fontId="31" fillId="0" borderId="7" xfId="0" applyFont="1" applyBorder="1" applyAlignment="1">
      <alignment wrapText="1"/>
    </xf>
    <xf numFmtId="0" fontId="31" fillId="4" borderId="15" xfId="0" applyFont="1" applyFill="1" applyBorder="1" applyAlignment="1">
      <alignment vertical="top" wrapText="1" readingOrder="1"/>
    </xf>
    <xf numFmtId="0" fontId="31" fillId="4" borderId="15" xfId="0" applyFont="1" applyFill="1" applyBorder="1" applyAlignment="1">
      <alignment wrapText="1"/>
    </xf>
    <xf numFmtId="0" fontId="5" fillId="4" borderId="7" xfId="0" applyFont="1" applyFill="1" applyBorder="1" applyAlignment="1">
      <alignment horizontal="left" vertical="top" wrapText="1" readingOrder="1"/>
    </xf>
    <xf numFmtId="0" fontId="20" fillId="4" borderId="7" xfId="0" applyFont="1" applyFill="1" applyBorder="1" applyAlignment="1">
      <alignment horizontal="left" wrapText="1"/>
    </xf>
    <xf numFmtId="0" fontId="8" fillId="4" borderId="7" xfId="0" applyFont="1" applyFill="1" applyBorder="1" applyAlignment="1">
      <alignment horizontal="left" wrapText="1"/>
    </xf>
    <xf numFmtId="0" fontId="31" fillId="0" borderId="15" xfId="0" applyFont="1" applyBorder="1" applyAlignment="1">
      <alignment horizontal="left" wrapText="1"/>
    </xf>
    <xf numFmtId="0" fontId="8" fillId="4" borderId="7" xfId="0" applyFont="1" applyFill="1" applyBorder="1" applyAlignment="1">
      <alignment horizontal="left" vertical="center" wrapText="1" readingOrder="1"/>
    </xf>
    <xf numFmtId="0" fontId="5" fillId="4" borderId="0" xfId="0" applyFont="1" applyFill="1" applyAlignment="1">
      <alignment vertical="top" wrapText="1"/>
    </xf>
    <xf numFmtId="164" fontId="28" fillId="4" borderId="7" xfId="1" applyFont="1" applyFill="1" applyBorder="1" applyAlignment="1">
      <alignment vertical="top" wrapText="1"/>
    </xf>
    <xf numFmtId="0" fontId="20" fillId="4" borderId="15" xfId="0" applyFont="1" applyFill="1" applyBorder="1" applyAlignment="1">
      <alignment vertical="center" wrapText="1"/>
    </xf>
    <xf numFmtId="0" fontId="20" fillId="3" borderId="15" xfId="0" applyFont="1" applyFill="1" applyBorder="1" applyAlignment="1">
      <alignment vertical="center" wrapText="1"/>
    </xf>
    <xf numFmtId="0" fontId="15" fillId="4" borderId="7" xfId="0" applyFont="1" applyFill="1" applyBorder="1" applyAlignment="1">
      <alignment horizontal="center" wrapText="1"/>
    </xf>
    <xf numFmtId="0" fontId="15" fillId="4" borderId="7" xfId="0" applyFont="1" applyFill="1" applyBorder="1" applyAlignment="1">
      <alignment horizontal="center"/>
    </xf>
    <xf numFmtId="16" fontId="15" fillId="4" borderId="7" xfId="0" applyNumberFormat="1" applyFont="1" applyFill="1" applyBorder="1" applyAlignment="1">
      <alignment horizontal="center" wrapText="1"/>
    </xf>
    <xf numFmtId="0" fontId="23" fillId="4" borderId="7" xfId="0" applyFont="1" applyFill="1" applyBorder="1" applyAlignment="1">
      <alignment horizontal="center"/>
    </xf>
    <xf numFmtId="0" fontId="5" fillId="4" borderId="7" xfId="0" applyFont="1" applyFill="1" applyBorder="1"/>
    <xf numFmtId="0" fontId="5" fillId="4" borderId="7" xfId="0" applyFont="1" applyFill="1" applyBorder="1" applyAlignment="1">
      <alignment horizontal="center"/>
    </xf>
    <xf numFmtId="167" fontId="5" fillId="4" borderId="7" xfId="0" applyNumberFormat="1" applyFont="1" applyFill="1" applyBorder="1" applyAlignment="1">
      <alignment horizontal="center" wrapText="1"/>
    </xf>
    <xf numFmtId="0" fontId="31" fillId="4" borderId="15" xfId="0" applyFont="1" applyFill="1" applyBorder="1" applyAlignment="1">
      <alignment horizontal="left" wrapText="1"/>
    </xf>
    <xf numFmtId="0" fontId="31" fillId="4" borderId="7" xfId="0" applyFont="1" applyFill="1" applyBorder="1" applyAlignment="1">
      <alignment wrapText="1"/>
    </xf>
    <xf numFmtId="0" fontId="0" fillId="4" borderId="7" xfId="0" applyFill="1" applyBorder="1"/>
    <xf numFmtId="4" fontId="8" fillId="4" borderId="0" xfId="0" applyNumberFormat="1" applyFont="1" applyFill="1" applyAlignment="1">
      <alignment horizontal="center" wrapText="1"/>
    </xf>
    <xf numFmtId="4" fontId="8" fillId="4" borderId="0" xfId="0" applyNumberFormat="1" applyFont="1" applyFill="1" applyAlignment="1">
      <alignment horizontal="center" vertical="center" wrapText="1" readingOrder="1"/>
    </xf>
    <xf numFmtId="0" fontId="35" fillId="0" borderId="0" xfId="0" applyFont="1" applyAlignment="1">
      <alignment wrapText="1"/>
    </xf>
    <xf numFmtId="0" fontId="31" fillId="4" borderId="7" xfId="0" applyFont="1" applyFill="1" applyBorder="1" applyAlignment="1">
      <alignment horizontal="center" vertical="center" wrapText="1" readingOrder="1"/>
    </xf>
    <xf numFmtId="0" fontId="8" fillId="4" borderId="0" xfId="0" applyFont="1" applyFill="1" applyAlignment="1">
      <alignment horizontal="justify" vertical="center" wrapText="1" readingOrder="1"/>
    </xf>
    <xf numFmtId="4" fontId="8" fillId="4" borderId="0" xfId="0" applyNumberFormat="1" applyFont="1" applyFill="1" applyAlignment="1">
      <alignment horizontal="center" vertical="top" wrapText="1" readingOrder="1"/>
    </xf>
    <xf numFmtId="165" fontId="8" fillId="4" borderId="0" xfId="0" applyNumberFormat="1" applyFont="1" applyFill="1" applyAlignment="1">
      <alignment horizontal="center" vertical="top" wrapText="1" readingOrder="1"/>
    </xf>
    <xf numFmtId="3" fontId="8" fillId="4" borderId="0" xfId="0" applyNumberFormat="1" applyFont="1" applyFill="1" applyAlignment="1">
      <alignment horizontal="center" vertical="center" wrapText="1" readingOrder="1"/>
    </xf>
    <xf numFmtId="164" fontId="5" fillId="4" borderId="7" xfId="1" applyFont="1" applyFill="1" applyBorder="1" applyAlignment="1">
      <alignment vertical="top" wrapText="1"/>
    </xf>
    <xf numFmtId="0" fontId="28" fillId="4" borderId="0" xfId="0" applyFont="1" applyFill="1" applyAlignment="1">
      <alignment vertical="top" wrapText="1"/>
    </xf>
    <xf numFmtId="0" fontId="22" fillId="4" borderId="0" xfId="0" applyFont="1" applyFill="1" applyAlignment="1">
      <alignment horizontal="center" vertical="top" wrapText="1" readingOrder="1"/>
    </xf>
    <xf numFmtId="0" fontId="28" fillId="4" borderId="15" xfId="0" applyFont="1" applyFill="1" applyBorder="1" applyAlignment="1">
      <alignment horizontal="center" vertical="top" wrapText="1"/>
    </xf>
    <xf numFmtId="0" fontId="28" fillId="4" borderId="13" xfId="0" applyFont="1" applyFill="1" applyBorder="1" applyAlignment="1">
      <alignment vertical="top" wrapText="1"/>
    </xf>
    <xf numFmtId="0" fontId="4" fillId="4" borderId="10" xfId="0" applyFont="1" applyFill="1" applyBorder="1"/>
    <xf numFmtId="0" fontId="6" fillId="4" borderId="10" xfId="0" applyFont="1" applyFill="1" applyBorder="1"/>
    <xf numFmtId="0" fontId="6" fillId="4" borderId="7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4" borderId="0" xfId="0" applyFont="1" applyFill="1"/>
    <xf numFmtId="0" fontId="6" fillId="4" borderId="7" xfId="0" applyFont="1" applyFill="1" applyBorder="1"/>
    <xf numFmtId="0" fontId="6" fillId="4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6" fillId="3" borderId="0" xfId="0" applyFont="1" applyFill="1"/>
    <xf numFmtId="0" fontId="6" fillId="3" borderId="0" xfId="0" applyFont="1" applyFill="1" applyAlignment="1">
      <alignment vertical="top"/>
    </xf>
    <xf numFmtId="4" fontId="6" fillId="4" borderId="0" xfId="0" applyNumberFormat="1" applyFont="1" applyFill="1"/>
    <xf numFmtId="0" fontId="5" fillId="4" borderId="7" xfId="0" applyFont="1" applyFill="1" applyBorder="1" applyAlignment="1">
      <alignment horizontal="center" vertical="top" wrapText="1"/>
    </xf>
    <xf numFmtId="0" fontId="20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9" fillId="4" borderId="7" xfId="0" applyNumberFormat="1" applyFont="1" applyFill="1" applyBorder="1" applyAlignment="1">
      <alignment horizontal="center" vertical="center"/>
    </xf>
    <xf numFmtId="4" fontId="9" fillId="4" borderId="7" xfId="0" applyNumberFormat="1" applyFont="1" applyFill="1" applyBorder="1"/>
    <xf numFmtId="4" fontId="36" fillId="4" borderId="0" xfId="0" applyNumberFormat="1" applyFont="1" applyFill="1"/>
    <xf numFmtId="0" fontId="35" fillId="4" borderId="7" xfId="0" applyFont="1" applyFill="1" applyBorder="1" applyAlignment="1">
      <alignment vertical="top" wrapText="1"/>
    </xf>
    <xf numFmtId="164" fontId="35" fillId="4" borderId="7" xfId="0" applyNumberFormat="1" applyFont="1" applyFill="1" applyBorder="1" applyAlignment="1">
      <alignment vertical="top" wrapText="1"/>
    </xf>
    <xf numFmtId="165" fontId="9" fillId="4" borderId="0" xfId="0" applyNumberFormat="1" applyFont="1" applyFill="1"/>
    <xf numFmtId="4" fontId="6" fillId="4" borderId="7" xfId="0" applyNumberFormat="1" applyFont="1" applyFill="1" applyBorder="1" applyAlignment="1">
      <alignment horizontal="center" vertical="center"/>
    </xf>
    <xf numFmtId="166" fontId="6" fillId="4" borderId="0" xfId="0" applyNumberFormat="1" applyFont="1" applyFill="1"/>
    <xf numFmtId="165" fontId="6" fillId="4" borderId="0" xfId="0" applyNumberFormat="1" applyFont="1" applyFill="1"/>
    <xf numFmtId="4" fontId="12" fillId="4" borderId="0" xfId="0" applyNumberFormat="1" applyFont="1" applyFill="1"/>
    <xf numFmtId="164" fontId="5" fillId="4" borderId="7" xfId="0" applyNumberFormat="1" applyFont="1" applyFill="1" applyBorder="1" applyAlignment="1">
      <alignment vertical="top" wrapText="1"/>
    </xf>
    <xf numFmtId="166" fontId="4" fillId="4" borderId="0" xfId="0" applyNumberFormat="1" applyFont="1" applyFill="1"/>
    <xf numFmtId="4" fontId="8" fillId="4" borderId="0" xfId="0" applyNumberFormat="1" applyFont="1" applyFill="1"/>
    <xf numFmtId="0" fontId="37" fillId="4" borderId="0" xfId="0" applyFont="1" applyFill="1"/>
    <xf numFmtId="4" fontId="6" fillId="4" borderId="7" xfId="0" applyNumberFormat="1" applyFont="1" applyFill="1" applyBorder="1"/>
    <xf numFmtId="165" fontId="8" fillId="4" borderId="0" xfId="0" applyNumberFormat="1" applyFont="1" applyFill="1"/>
    <xf numFmtId="0" fontId="5" fillId="4" borderId="7" xfId="3" applyFont="1" applyFill="1" applyBorder="1" applyAlignment="1">
      <alignment vertical="center"/>
    </xf>
    <xf numFmtId="0" fontId="36" fillId="4" borderId="0" xfId="0" applyFont="1" applyFill="1"/>
    <xf numFmtId="0" fontId="8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8" fillId="4" borderId="7" xfId="0" applyFont="1" applyFill="1" applyBorder="1" applyAlignment="1">
      <alignment horizontal="center" wrapText="1" readingOrder="1"/>
    </xf>
    <xf numFmtId="0" fontId="8" fillId="4" borderId="3" xfId="0" applyFont="1" applyFill="1" applyBorder="1" applyAlignment="1">
      <alignment horizontal="center" wrapText="1" readingOrder="1"/>
    </xf>
    <xf numFmtId="0" fontId="8" fillId="4" borderId="1" xfId="0" applyFont="1" applyFill="1" applyBorder="1" applyAlignment="1">
      <alignment horizontal="center" wrapText="1" readingOrder="1"/>
    </xf>
    <xf numFmtId="0" fontId="8" fillId="4" borderId="1" xfId="0" applyFont="1" applyFill="1" applyBorder="1" applyAlignment="1">
      <alignment horizontal="center" vertical="center" wrapText="1" readingOrder="1"/>
    </xf>
    <xf numFmtId="4" fontId="22" fillId="4" borderId="1" xfId="0" applyNumberFormat="1" applyFont="1" applyFill="1" applyBorder="1" applyAlignment="1">
      <alignment horizontal="center" vertical="center" wrapText="1" readingOrder="1"/>
    </xf>
    <xf numFmtId="0" fontId="8" fillId="4" borderId="0" xfId="0" applyFont="1" applyFill="1" applyAlignment="1">
      <alignment vertical="top" wrapText="1"/>
    </xf>
    <xf numFmtId="0" fontId="8" fillId="4" borderId="7" xfId="0" applyFont="1" applyFill="1" applyBorder="1" applyAlignment="1">
      <alignment wrapText="1" readingOrder="1"/>
    </xf>
    <xf numFmtId="0" fontId="8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8" fillId="4" borderId="0" xfId="1" applyFont="1" applyFill="1" applyBorder="1" applyAlignment="1">
      <alignment vertical="top" wrapText="1"/>
    </xf>
    <xf numFmtId="164" fontId="21" fillId="4" borderId="0" xfId="1" applyFont="1" applyFill="1" applyBorder="1" applyAlignment="1">
      <alignment vertical="top" wrapText="1"/>
    </xf>
    <xf numFmtId="0" fontId="23" fillId="4" borderId="7" xfId="0" applyFont="1" applyFill="1" applyBorder="1" applyAlignment="1">
      <alignment vertical="top" wrapText="1"/>
    </xf>
    <xf numFmtId="0" fontId="8" fillId="4" borderId="15" xfId="0" applyFont="1" applyFill="1" applyBorder="1" applyAlignment="1">
      <alignment horizontal="left" vertical="center" wrapText="1" readingOrder="1"/>
    </xf>
    <xf numFmtId="4" fontId="19" fillId="4" borderId="7" xfId="0" applyNumberFormat="1" applyFont="1" applyFill="1" applyBorder="1" applyAlignment="1">
      <alignment horizontal="center" vertical="top" wrapText="1" readingOrder="1"/>
    </xf>
    <xf numFmtId="0" fontId="30" fillId="4" borderId="7" xfId="0" applyFont="1" applyFill="1" applyBorder="1" applyAlignment="1">
      <alignment horizontal="center" vertical="top" wrapText="1"/>
    </xf>
    <xf numFmtId="0" fontId="30" fillId="4" borderId="7" xfId="0" applyFont="1" applyFill="1" applyBorder="1" applyAlignment="1">
      <alignment horizontal="left" vertical="top" wrapText="1"/>
    </xf>
    <xf numFmtId="4" fontId="30" fillId="4" borderId="7" xfId="0" applyNumberFormat="1" applyFont="1" applyFill="1" applyBorder="1" applyAlignment="1">
      <alignment vertical="top" wrapText="1"/>
    </xf>
    <xf numFmtId="1" fontId="8" fillId="4" borderId="16" xfId="0" applyNumberFormat="1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top" wrapText="1"/>
    </xf>
    <xf numFmtId="0" fontId="5" fillId="4" borderId="15" xfId="0" applyFont="1" applyFill="1" applyBorder="1" applyAlignment="1">
      <alignment vertical="top" wrapText="1"/>
    </xf>
    <xf numFmtId="0" fontId="5" fillId="4" borderId="7" xfId="0" applyFont="1" applyFill="1" applyBorder="1" applyAlignment="1">
      <alignment vertical="top" wrapText="1"/>
    </xf>
    <xf numFmtId="164" fontId="21" fillId="4" borderId="7" xfId="1" applyFont="1" applyFill="1" applyBorder="1" applyAlignment="1">
      <alignment vertical="top" wrapText="1"/>
    </xf>
    <xf numFmtId="168" fontId="8" fillId="4" borderId="7" xfId="0" applyNumberFormat="1" applyFont="1" applyFill="1" applyBorder="1" applyAlignment="1">
      <alignment horizontal="center" vertical="center" wrapText="1" readingOrder="1"/>
    </xf>
    <xf numFmtId="0" fontId="6" fillId="4" borderId="16" xfId="0" applyFont="1" applyFill="1" applyBorder="1" applyAlignment="1">
      <alignment horizontal="left"/>
    </xf>
    <xf numFmtId="168" fontId="6" fillId="4" borderId="7" xfId="0" applyNumberFormat="1" applyFont="1" applyFill="1" applyBorder="1" applyAlignment="1">
      <alignment horizontal="center" vertical="center" wrapText="1" readingOrder="1"/>
    </xf>
    <xf numFmtId="167" fontId="5" fillId="0" borderId="13" xfId="0" applyNumberFormat="1" applyFont="1" applyBorder="1" applyAlignment="1">
      <alignment horizontal="center"/>
    </xf>
    <xf numFmtId="167" fontId="5" fillId="4" borderId="13" xfId="0" applyNumberFormat="1" applyFont="1" applyFill="1" applyBorder="1" applyAlignment="1">
      <alignment horizontal="center"/>
    </xf>
    <xf numFmtId="167" fontId="15" fillId="4" borderId="7" xfId="0" applyNumberFormat="1" applyFont="1" applyFill="1" applyBorder="1" applyAlignment="1">
      <alignment horizontal="center" wrapText="1"/>
    </xf>
    <xf numFmtId="0" fontId="31" fillId="4" borderId="13" xfId="0" applyFont="1" applyFill="1" applyBorder="1" applyAlignment="1">
      <alignment horizontal="center" wrapText="1"/>
    </xf>
    <xf numFmtId="167" fontId="20" fillId="4" borderId="7" xfId="0" applyNumberFormat="1" applyFont="1" applyFill="1" applyBorder="1" applyAlignment="1">
      <alignment horizontal="center" vertical="top" wrapText="1" readingOrder="1"/>
    </xf>
    <xf numFmtId="167" fontId="15" fillId="0" borderId="7" xfId="0" applyNumberFormat="1" applyFont="1" applyBorder="1" applyAlignment="1">
      <alignment horizontal="center" wrapText="1"/>
    </xf>
    <xf numFmtId="0" fontId="31" fillId="0" borderId="13" xfId="0" applyFont="1" applyBorder="1" applyAlignment="1">
      <alignment horizontal="center" wrapText="1"/>
    </xf>
    <xf numFmtId="0" fontId="31" fillId="4" borderId="7" xfId="0" applyFont="1" applyFill="1" applyBorder="1" applyAlignment="1">
      <alignment horizontal="center" vertical="top" wrapText="1"/>
    </xf>
    <xf numFmtId="167" fontId="8" fillId="4" borderId="7" xfId="0" applyNumberFormat="1" applyFont="1" applyFill="1" applyBorder="1" applyAlignment="1">
      <alignment horizontal="center" wrapText="1"/>
    </xf>
    <xf numFmtId="167" fontId="5" fillId="4" borderId="7" xfId="0" applyNumberFormat="1" applyFont="1" applyFill="1" applyBorder="1" applyAlignment="1">
      <alignment vertical="top" wrapText="1"/>
    </xf>
    <xf numFmtId="4" fontId="5" fillId="4" borderId="16" xfId="1" applyNumberFormat="1" applyFont="1" applyFill="1" applyBorder="1" applyAlignment="1">
      <alignment vertical="top" wrapText="1"/>
    </xf>
    <xf numFmtId="4" fontId="5" fillId="4" borderId="15" xfId="0" applyNumberFormat="1" applyFont="1" applyFill="1" applyBorder="1" applyAlignment="1">
      <alignment vertical="top" wrapText="1"/>
    </xf>
    <xf numFmtId="4" fontId="5" fillId="4" borderId="16" xfId="0" applyNumberFormat="1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4" fontId="8" fillId="4" borderId="9" xfId="0" applyNumberFormat="1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horizontal="right" vertical="top" wrapText="1" readingOrder="1"/>
    </xf>
    <xf numFmtId="4" fontId="21" fillId="4" borderId="10" xfId="0" applyNumberFormat="1" applyFont="1" applyFill="1" applyBorder="1" applyAlignment="1">
      <alignment horizontal="center" vertical="top" wrapText="1" readingOrder="1"/>
    </xf>
    <xf numFmtId="4" fontId="6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8" fillId="4" borderId="7" xfId="0" applyNumberFormat="1" applyFont="1" applyFill="1" applyBorder="1" applyAlignment="1">
      <alignment horizontal="center" vertical="center" wrapText="1" readingOrder="1"/>
    </xf>
    <xf numFmtId="1" fontId="8" fillId="4" borderId="7" xfId="0" applyNumberFormat="1" applyFont="1" applyFill="1" applyBorder="1" applyAlignment="1">
      <alignment horizontal="center" vertical="center"/>
    </xf>
    <xf numFmtId="0" fontId="5" fillId="0" borderId="15" xfId="0" applyFont="1" applyBorder="1"/>
    <xf numFmtId="0" fontId="33" fillId="4" borderId="7" xfId="0" applyFont="1" applyFill="1" applyBorder="1" applyAlignment="1">
      <alignment horizontal="left" wrapText="1"/>
    </xf>
    <xf numFmtId="0" fontId="31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5" fillId="4" borderId="13" xfId="3" applyFont="1" applyFill="1" applyBorder="1" applyAlignment="1">
      <alignment vertical="center"/>
    </xf>
    <xf numFmtId="0" fontId="5" fillId="4" borderId="13" xfId="0" applyFont="1" applyFill="1" applyBorder="1" applyAlignment="1">
      <alignment vertical="center" wrapText="1"/>
    </xf>
    <xf numFmtId="4" fontId="21" fillId="3" borderId="0" xfId="0" applyNumberFormat="1" applyFont="1" applyFill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5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3" fillId="4" borderId="15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3" fillId="4" borderId="7" xfId="0" applyFont="1" applyFill="1" applyBorder="1" applyAlignment="1">
      <alignment vertical="center" wrapText="1"/>
    </xf>
    <xf numFmtId="4" fontId="30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0" fontId="9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vertical="top" wrapText="1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6" fillId="3" borderId="7" xfId="0" applyFont="1" applyFill="1" applyBorder="1" applyAlignment="1">
      <alignment horizontal="center" vertical="center" wrapText="1" readingOrder="1"/>
    </xf>
    <xf numFmtId="0" fontId="28" fillId="3" borderId="16" xfId="0" applyFont="1" applyFill="1" applyBorder="1" applyAlignment="1">
      <alignment vertical="center" wrapText="1"/>
    </xf>
    <xf numFmtId="0" fontId="4" fillId="4" borderId="0" xfId="0" applyFont="1" applyFill="1" applyAlignment="1">
      <alignment horizontal="center" vertical="center" wrapText="1" readingOrder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left" vertical="top" wrapText="1"/>
    </xf>
    <xf numFmtId="0" fontId="5" fillId="4" borderId="16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30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30" fillId="4" borderId="8" xfId="0" applyFont="1" applyFill="1" applyBorder="1" applyAlignment="1">
      <alignment horizontal="center" vertical="top" wrapText="1"/>
    </xf>
    <xf numFmtId="4" fontId="19" fillId="4" borderId="8" xfId="0" applyNumberFormat="1" applyFont="1" applyFill="1" applyBorder="1" applyAlignment="1">
      <alignment horizontal="center" vertical="top" wrapText="1" readingOrder="1"/>
    </xf>
    <xf numFmtId="0" fontId="47" fillId="4" borderId="0" xfId="0" applyFont="1" applyFill="1"/>
    <xf numFmtId="0" fontId="6" fillId="4" borderId="9" xfId="0" applyFont="1" applyFill="1" applyBorder="1" applyAlignment="1">
      <alignment vertical="top" wrapText="1" readingOrder="1"/>
    </xf>
    <xf numFmtId="0" fontId="6" fillId="4" borderId="8" xfId="0" applyFont="1" applyFill="1" applyBorder="1" applyAlignment="1">
      <alignment horizontal="center" vertical="top" wrapText="1" readingOrder="1"/>
    </xf>
    <xf numFmtId="0" fontId="22" fillId="4" borderId="0" xfId="0" applyFont="1" applyFill="1" applyAlignment="1">
      <alignment horizontal="left" vertical="center" wrapText="1"/>
    </xf>
    <xf numFmtId="0" fontId="6" fillId="4" borderId="22" xfId="0" applyFont="1" applyFill="1" applyBorder="1" applyAlignment="1">
      <alignment horizontal="center" vertical="top" wrapText="1" readingOrder="1"/>
    </xf>
    <xf numFmtId="0" fontId="6" fillId="4" borderId="15" xfId="0" applyFont="1" applyFill="1" applyBorder="1" applyAlignment="1">
      <alignment horizontal="left" vertical="top" wrapText="1" readingOrder="1"/>
    </xf>
    <xf numFmtId="0" fontId="6" fillId="4" borderId="13" xfId="0" applyFont="1" applyFill="1" applyBorder="1" applyAlignment="1">
      <alignment horizontal="left" vertical="top" wrapText="1" readingOrder="1"/>
    </xf>
    <xf numFmtId="0" fontId="28" fillId="4" borderId="7" xfId="0" applyFont="1" applyFill="1" applyBorder="1" applyAlignment="1">
      <alignment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13" xfId="0" applyFont="1" applyFill="1" applyBorder="1" applyAlignment="1">
      <alignment vertical="top" wrapText="1"/>
    </xf>
    <xf numFmtId="0" fontId="5" fillId="4" borderId="8" xfId="0" applyFont="1" applyFill="1" applyBorder="1" applyAlignment="1">
      <alignment vertical="top" wrapText="1"/>
    </xf>
    <xf numFmtId="4" fontId="8" fillId="3" borderId="8" xfId="0" applyNumberFormat="1" applyFont="1" applyFill="1" applyBorder="1" applyAlignment="1">
      <alignment horizontal="center" vertical="center" wrapText="1" readingOrder="1"/>
    </xf>
    <xf numFmtId="0" fontId="8" fillId="4" borderId="15" xfId="0" applyFont="1" applyFill="1" applyBorder="1" applyAlignment="1">
      <alignment horizontal="center" vertical="center" wrapText="1" readingOrder="1"/>
    </xf>
    <xf numFmtId="0" fontId="8" fillId="4" borderId="13" xfId="0" applyFont="1" applyFill="1" applyBorder="1" applyAlignment="1">
      <alignment horizontal="center" vertical="center" wrapText="1" readingOrder="1"/>
    </xf>
    <xf numFmtId="0" fontId="22" fillId="4" borderId="7" xfId="0" applyFont="1" applyFill="1" applyBorder="1" applyAlignment="1">
      <alignment horizontal="center" vertical="top" wrapText="1" readingOrder="1"/>
    </xf>
    <xf numFmtId="0" fontId="8" fillId="4" borderId="10" xfId="0" applyFont="1" applyFill="1" applyBorder="1" applyAlignment="1">
      <alignment horizontal="left"/>
    </xf>
    <xf numFmtId="0" fontId="8" fillId="4" borderId="0" xfId="0" applyFont="1" applyFill="1" applyAlignment="1">
      <alignment horizontal="left" vertical="center" readingOrder="1"/>
    </xf>
    <xf numFmtId="0" fontId="22" fillId="4" borderId="13" xfId="0" applyFont="1" applyFill="1" applyBorder="1" applyAlignment="1">
      <alignment horizontal="left" vertical="center" wrapText="1" readingOrder="1"/>
    </xf>
    <xf numFmtId="0" fontId="8" fillId="4" borderId="8" xfId="0" applyFont="1" applyFill="1" applyBorder="1" applyAlignment="1">
      <alignment horizontal="center" vertical="center" wrapText="1" readingOrder="1"/>
    </xf>
    <xf numFmtId="0" fontId="8" fillId="4" borderId="7" xfId="0" applyFont="1" applyFill="1" applyBorder="1" applyAlignment="1">
      <alignment horizontal="left" vertical="top" wrapText="1" readingOrder="1"/>
    </xf>
    <xf numFmtId="4" fontId="8" fillId="4" borderId="7" xfId="0" applyNumberFormat="1" applyFont="1" applyFill="1" applyBorder="1" applyAlignment="1">
      <alignment horizontal="center" vertical="center" wrapText="1" readingOrder="1"/>
    </xf>
    <xf numFmtId="0" fontId="28" fillId="4" borderId="10" xfId="0" applyFont="1" applyFill="1" applyBorder="1" applyAlignment="1">
      <alignment horizontal="center" vertical="top" wrapText="1"/>
    </xf>
    <xf numFmtId="0" fontId="22" fillId="4" borderId="7" xfId="0" applyFont="1" applyFill="1" applyBorder="1" applyAlignment="1">
      <alignment horizontal="right" vertical="center" wrapText="1" readingOrder="1"/>
    </xf>
    <xf numFmtId="0" fontId="8" fillId="4" borderId="13" xfId="0" applyFont="1" applyFill="1" applyBorder="1" applyAlignment="1">
      <alignment horizontal="left"/>
    </xf>
    <xf numFmtId="0" fontId="8" fillId="4" borderId="7" xfId="0" applyFont="1" applyFill="1" applyBorder="1" applyAlignment="1">
      <alignment horizontal="center" vertical="top" wrapText="1" readingOrder="1"/>
    </xf>
    <xf numFmtId="0" fontId="28" fillId="4" borderId="0" xfId="0" applyFont="1" applyFill="1" applyAlignment="1">
      <alignment horizontal="center" vertical="top" wrapText="1"/>
    </xf>
    <xf numFmtId="0" fontId="5" fillId="4" borderId="22" xfId="0" applyFont="1" applyFill="1" applyBorder="1" applyAlignment="1">
      <alignment vertical="top" wrapText="1"/>
    </xf>
    <xf numFmtId="0" fontId="5" fillId="4" borderId="18" xfId="0" applyFont="1" applyFill="1" applyBorder="1" applyAlignment="1">
      <alignment vertical="top" wrapText="1"/>
    </xf>
    <xf numFmtId="0" fontId="5" fillId="4" borderId="17" xfId="0" applyFont="1" applyFill="1" applyBorder="1" applyAlignment="1">
      <alignment vertical="top" wrapText="1"/>
    </xf>
    <xf numFmtId="0" fontId="19" fillId="4" borderId="7" xfId="0" applyFont="1" applyFill="1" applyBorder="1" applyAlignment="1">
      <alignment horizontal="center" vertical="top" wrapText="1" readingOrder="1"/>
    </xf>
    <xf numFmtId="0" fontId="8" fillId="4" borderId="0" xfId="0" applyFont="1" applyFill="1" applyAlignment="1">
      <alignment horizontal="center" vertical="center" wrapText="1" readingOrder="1"/>
    </xf>
    <xf numFmtId="0" fontId="5" fillId="4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vertical="top" wrapText="1"/>
    </xf>
    <xf numFmtId="0" fontId="5" fillId="3" borderId="16" xfId="0" applyFont="1" applyFill="1" applyBorder="1" applyAlignment="1">
      <alignment vertical="top" wrapText="1"/>
    </xf>
    <xf numFmtId="0" fontId="6" fillId="4" borderId="7" xfId="0" applyFont="1" applyFill="1" applyBorder="1" applyAlignment="1">
      <alignment horizontal="center" vertical="center" wrapText="1" readingOrder="1"/>
    </xf>
    <xf numFmtId="0" fontId="6" fillId="4" borderId="13" xfId="0" applyFont="1" applyFill="1" applyBorder="1" applyAlignment="1">
      <alignment horizontal="center" vertical="center" wrapText="1" readingOrder="1"/>
    </xf>
    <xf numFmtId="0" fontId="6" fillId="4" borderId="15" xfId="0" applyFont="1" applyFill="1" applyBorder="1" applyAlignment="1">
      <alignment horizontal="left"/>
    </xf>
    <xf numFmtId="0" fontId="6" fillId="4" borderId="13" xfId="0" applyFont="1" applyFill="1" applyBorder="1" applyAlignment="1">
      <alignment horizontal="left"/>
    </xf>
    <xf numFmtId="0" fontId="5" fillId="4" borderId="9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center" vertical="center" wrapText="1" readingOrder="1"/>
    </xf>
    <xf numFmtId="0" fontId="6" fillId="4" borderId="13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center" vertical="center" wrapText="1"/>
    </xf>
    <xf numFmtId="0" fontId="6" fillId="4" borderId="10" xfId="0" applyFont="1" applyFill="1" applyBorder="1" applyAlignment="1">
      <alignment horizontal="left"/>
    </xf>
    <xf numFmtId="0" fontId="6" fillId="4" borderId="0" xfId="0" applyFont="1" applyFill="1" applyAlignment="1">
      <alignment horizontal="left" vertical="center" readingOrder="1"/>
    </xf>
    <xf numFmtId="0" fontId="6" fillId="4" borderId="7" xfId="0" applyFont="1" applyFill="1" applyBorder="1" applyAlignment="1">
      <alignment horizontal="center" vertical="top" wrapText="1" readingOrder="1"/>
    </xf>
    <xf numFmtId="0" fontId="4" fillId="4" borderId="13" xfId="0" applyFont="1" applyFill="1" applyBorder="1" applyAlignment="1">
      <alignment horizontal="left" vertical="center" wrapText="1" readingOrder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0" fontId="4" fillId="4" borderId="13" xfId="0" applyFont="1" applyFill="1" applyBorder="1" applyAlignment="1">
      <alignment horizontal="right" vertical="center" wrapText="1" readingOrder="1"/>
    </xf>
    <xf numFmtId="0" fontId="12" fillId="4" borderId="0" xfId="0" applyFont="1" applyFill="1" applyAlignment="1">
      <alignment horizontal="center" vertical="top" wrapText="1"/>
    </xf>
    <xf numFmtId="1" fontId="6" fillId="4" borderId="7" xfId="0" applyNumberFormat="1" applyFont="1" applyFill="1" applyBorder="1" applyAlignment="1">
      <alignment horizontal="center" vertical="center" wrapText="1" readingOrder="1"/>
    </xf>
    <xf numFmtId="0" fontId="8" fillId="4" borderId="7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vertical="center"/>
    </xf>
    <xf numFmtId="0" fontId="28" fillId="3" borderId="25" xfId="0" applyFont="1" applyFill="1" applyBorder="1" applyAlignment="1">
      <alignment vertical="center" wrapText="1"/>
    </xf>
    <xf numFmtId="0" fontId="28" fillId="3" borderId="17" xfId="0" applyFont="1" applyFill="1" applyBorder="1" applyAlignment="1">
      <alignment vertical="center" wrapText="1"/>
    </xf>
    <xf numFmtId="0" fontId="28" fillId="3" borderId="14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4" borderId="17" xfId="3" applyFont="1" applyFill="1" applyBorder="1" applyAlignment="1">
      <alignment vertical="center"/>
    </xf>
    <xf numFmtId="0" fontId="22" fillId="4" borderId="14" xfId="0" applyFont="1" applyFill="1" applyBorder="1" applyAlignment="1">
      <alignment vertical="center" wrapText="1" readingOrder="1"/>
    </xf>
    <xf numFmtId="0" fontId="28" fillId="4" borderId="7" xfId="0" applyFont="1" applyFill="1" applyBorder="1" applyAlignment="1">
      <alignment horizontal="center" vertical="top" wrapText="1"/>
    </xf>
    <xf numFmtId="0" fontId="5" fillId="4" borderId="7" xfId="2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top" wrapText="1"/>
    </xf>
    <xf numFmtId="4" fontId="5" fillId="4" borderId="9" xfId="0" applyNumberFormat="1" applyFont="1" applyFill="1" applyBorder="1" applyAlignment="1">
      <alignment vertical="top" wrapText="1"/>
    </xf>
    <xf numFmtId="0" fontId="8" fillId="4" borderId="15" xfId="0" applyFont="1" applyFill="1" applyBorder="1" applyAlignment="1">
      <alignment vertical="top" wrapText="1" readingOrder="1"/>
    </xf>
    <xf numFmtId="0" fontId="8" fillId="4" borderId="15" xfId="0" applyFont="1" applyFill="1" applyBorder="1" applyAlignment="1">
      <alignment vertical="top" wrapText="1"/>
    </xf>
    <xf numFmtId="0" fontId="8" fillId="4" borderId="7" xfId="0" applyFont="1" applyFill="1" applyBorder="1" applyAlignment="1">
      <alignment vertical="top" wrapText="1" readingOrder="1"/>
    </xf>
    <xf numFmtId="165" fontId="4" fillId="4" borderId="7" xfId="0" applyNumberFormat="1" applyFont="1" applyFill="1" applyBorder="1" applyAlignment="1">
      <alignment horizontal="center"/>
    </xf>
    <xf numFmtId="0" fontId="6" fillId="4" borderId="24" xfId="0" applyFont="1" applyFill="1" applyBorder="1" applyAlignment="1">
      <alignment horizontal="center" vertical="top" wrapText="1" readingOrder="1"/>
    </xf>
    <xf numFmtId="0" fontId="6" fillId="4" borderId="24" xfId="0" applyFont="1" applyFill="1" applyBorder="1" applyAlignment="1">
      <alignment vertical="top" wrapText="1" readingOrder="1"/>
    </xf>
    <xf numFmtId="0" fontId="8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horizontal="center" vertical="top" wrapText="1" readingOrder="1"/>
    </xf>
    <xf numFmtId="0" fontId="6" fillId="4" borderId="0" xfId="0" applyFont="1" applyFill="1" applyAlignment="1">
      <alignment horizontal="center" vertical="top" wrapText="1" readingOrder="1"/>
    </xf>
    <xf numFmtId="165" fontId="4" fillId="4" borderId="0" xfId="0" applyNumberFormat="1" applyFont="1" applyFill="1" applyAlignment="1">
      <alignment horizontal="center"/>
    </xf>
    <xf numFmtId="0" fontId="22" fillId="4" borderId="9" xfId="0" applyFont="1" applyFill="1" applyBorder="1" applyAlignment="1">
      <alignment vertical="center" wrapText="1" readingOrder="1"/>
    </xf>
    <xf numFmtId="4" fontId="19" fillId="4" borderId="7" xfId="0" applyNumberFormat="1" applyFont="1" applyFill="1" applyBorder="1" applyAlignment="1">
      <alignment horizontal="center" vertical="top"/>
    </xf>
    <xf numFmtId="0" fontId="28" fillId="4" borderId="18" xfId="0" applyFont="1" applyFill="1" applyBorder="1" applyAlignment="1">
      <alignment horizontal="center" vertical="top" wrapText="1"/>
    </xf>
    <xf numFmtId="0" fontId="28" fillId="4" borderId="18" xfId="0" applyFont="1" applyFill="1" applyBorder="1" applyAlignment="1">
      <alignment vertical="top" wrapText="1"/>
    </xf>
    <xf numFmtId="164" fontId="28" fillId="4" borderId="18" xfId="1" applyFont="1" applyFill="1" applyBorder="1" applyAlignment="1">
      <alignment vertical="top" wrapText="1"/>
    </xf>
    <xf numFmtId="2" fontId="19" fillId="4" borderId="7" xfId="0" applyNumberFormat="1" applyFont="1" applyFill="1" applyBorder="1" applyAlignment="1">
      <alignment horizontal="center" vertical="top"/>
    </xf>
    <xf numFmtId="0" fontId="19" fillId="4" borderId="7" xfId="0" applyFont="1" applyFill="1" applyBorder="1" applyAlignment="1">
      <alignment horizontal="center" vertical="top"/>
    </xf>
    <xf numFmtId="2" fontId="19" fillId="4" borderId="7" xfId="0" applyNumberFormat="1" applyFont="1" applyFill="1" applyBorder="1" applyAlignment="1">
      <alignment horizontal="center" vertical="top" wrapText="1"/>
    </xf>
    <xf numFmtId="0" fontId="6" fillId="4" borderId="7" xfId="0" applyFont="1" applyFill="1" applyBorder="1" applyAlignment="1">
      <alignment horizontal="center" vertical="center"/>
    </xf>
    <xf numFmtId="4" fontId="6" fillId="4" borderId="7" xfId="0" applyNumberFormat="1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/>
    </xf>
    <xf numFmtId="4" fontId="6" fillId="4" borderId="7" xfId="0" applyNumberFormat="1" applyFont="1" applyFill="1" applyBorder="1" applyAlignment="1">
      <alignment horizontal="center" vertical="top" wrapText="1"/>
    </xf>
    <xf numFmtId="0" fontId="11" fillId="4" borderId="15" xfId="0" applyFont="1" applyFill="1" applyBorder="1" applyAlignment="1">
      <alignment horizontal="left" vertical="top" wrapText="1"/>
    </xf>
    <xf numFmtId="0" fontId="11" fillId="3" borderId="15" xfId="0" applyFont="1" applyFill="1" applyBorder="1" applyAlignment="1">
      <alignment horizontal="left" vertical="top" wrapText="1"/>
    </xf>
    <xf numFmtId="0" fontId="11" fillId="4" borderId="7" xfId="0" applyFont="1" applyFill="1" applyBorder="1" applyAlignment="1">
      <alignment horizontal="center" vertical="top" wrapText="1"/>
    </xf>
    <xf numFmtId="1" fontId="11" fillId="4" borderId="7" xfId="0" applyNumberFormat="1" applyFont="1" applyFill="1" applyBorder="1" applyAlignment="1">
      <alignment horizontal="center" vertical="top" wrapText="1"/>
    </xf>
    <xf numFmtId="4" fontId="11" fillId="4" borderId="7" xfId="0" applyNumberFormat="1" applyFont="1" applyFill="1" applyBorder="1" applyAlignment="1">
      <alignment vertical="top" wrapText="1"/>
    </xf>
    <xf numFmtId="2" fontId="11" fillId="4" borderId="7" xfId="0" applyNumberFormat="1" applyFont="1" applyFill="1" applyBorder="1" applyAlignment="1">
      <alignment vertical="top" wrapText="1"/>
    </xf>
    <xf numFmtId="0" fontId="8" fillId="3" borderId="15" xfId="0" applyFont="1" applyFill="1" applyBorder="1" applyAlignment="1">
      <alignment vertical="top"/>
    </xf>
    <xf numFmtId="0" fontId="8" fillId="3" borderId="16" xfId="0" applyFont="1" applyFill="1" applyBorder="1" applyAlignment="1">
      <alignment vertical="top"/>
    </xf>
    <xf numFmtId="0" fontId="8" fillId="3" borderId="13" xfId="0" applyFont="1" applyFill="1" applyBorder="1" applyAlignment="1">
      <alignment vertical="top"/>
    </xf>
    <xf numFmtId="4" fontId="31" fillId="4" borderId="13" xfId="0" applyNumberFormat="1" applyFont="1" applyFill="1" applyBorder="1" applyAlignment="1">
      <alignment horizontal="center" wrapText="1"/>
    </xf>
    <xf numFmtId="4" fontId="8" fillId="7" borderId="7" xfId="0" applyNumberFormat="1" applyFont="1" applyFill="1" applyBorder="1" applyAlignment="1">
      <alignment vertical="center" wrapText="1" readingOrder="1"/>
    </xf>
    <xf numFmtId="4" fontId="8" fillId="7" borderId="3" xfId="0" applyNumberFormat="1" applyFont="1" applyFill="1" applyBorder="1" applyAlignment="1">
      <alignment horizontal="center" vertical="center" wrapText="1" readingOrder="1"/>
    </xf>
    <xf numFmtId="4" fontId="8" fillId="7" borderId="1" xfId="0" applyNumberFormat="1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23" fillId="4" borderId="17" xfId="0" applyFont="1" applyFill="1" applyBorder="1" applyAlignment="1">
      <alignment vertical="center" wrapText="1"/>
    </xf>
    <xf numFmtId="0" fontId="23" fillId="4" borderId="9" xfId="0" applyFont="1" applyFill="1" applyBorder="1" applyAlignment="1">
      <alignment vertical="center" wrapText="1"/>
    </xf>
    <xf numFmtId="4" fontId="30" fillId="4" borderId="9" xfId="0" applyNumberFormat="1" applyFont="1" applyFill="1" applyBorder="1" applyAlignment="1">
      <alignment horizontal="right" vertical="center" wrapText="1"/>
    </xf>
    <xf numFmtId="0" fontId="48" fillId="4" borderId="0" xfId="0" applyFont="1" applyFill="1"/>
    <xf numFmtId="4" fontId="21" fillId="4" borderId="7" xfId="0" applyNumberFormat="1" applyFont="1" applyFill="1" applyBorder="1"/>
    <xf numFmtId="4" fontId="19" fillId="4" borderId="26" xfId="0" applyNumberFormat="1" applyFont="1" applyFill="1" applyBorder="1" applyAlignment="1">
      <alignment horizontal="left" vertical="top"/>
    </xf>
    <xf numFmtId="4" fontId="19" fillId="4" borderId="7" xfId="0" applyNumberFormat="1" applyFont="1" applyFill="1" applyBorder="1" applyAlignment="1">
      <alignment horizontal="left" vertical="top"/>
    </xf>
    <xf numFmtId="4" fontId="19" fillId="4" borderId="27" xfId="0" applyNumberFormat="1" applyFont="1" applyFill="1" applyBorder="1" applyAlignment="1">
      <alignment horizontal="left" vertical="top"/>
    </xf>
    <xf numFmtId="0" fontId="6" fillId="4" borderId="8" xfId="0" applyFont="1" applyFill="1" applyBorder="1" applyAlignment="1">
      <alignment horizontal="center" vertical="center"/>
    </xf>
    <xf numFmtId="4" fontId="6" fillId="4" borderId="8" xfId="0" applyNumberFormat="1" applyFont="1" applyFill="1" applyBorder="1" applyAlignment="1">
      <alignment horizontal="center" vertical="center"/>
    </xf>
    <xf numFmtId="4" fontId="6" fillId="8" borderId="7" xfId="0" applyNumberFormat="1" applyFont="1" applyFill="1" applyBorder="1" applyAlignment="1">
      <alignment horizontal="center" vertical="center" wrapText="1" readingOrder="1"/>
    </xf>
    <xf numFmtId="0" fontId="6" fillId="4" borderId="31" xfId="0" applyFont="1" applyFill="1" applyBorder="1" applyAlignment="1">
      <alignment horizontal="left" vertical="center" wrapText="1"/>
    </xf>
    <xf numFmtId="0" fontId="11" fillId="3" borderId="7" xfId="0" applyFont="1" applyFill="1" applyBorder="1" applyAlignment="1">
      <alignment horizontal="left" vertical="top" wrapText="1"/>
    </xf>
    <xf numFmtId="4" fontId="11" fillId="4" borderId="7" xfId="0" applyNumberFormat="1" applyFont="1" applyFill="1" applyBorder="1" applyAlignment="1">
      <alignment horizontal="center" vertical="top" wrapText="1"/>
    </xf>
    <xf numFmtId="0" fontId="11" fillId="4" borderId="7" xfId="0" applyFont="1" applyFill="1" applyBorder="1" applyAlignment="1">
      <alignment horizontal="center" vertical="center" wrapText="1" readingOrder="1"/>
    </xf>
    <xf numFmtId="0" fontId="20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/>
    </xf>
    <xf numFmtId="4" fontId="5" fillId="4" borderId="7" xfId="0" applyNumberFormat="1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top" wrapText="1" readingOrder="1"/>
    </xf>
    <xf numFmtId="0" fontId="8" fillId="4" borderId="8" xfId="0" applyFont="1" applyFill="1" applyBorder="1" applyAlignment="1">
      <alignment horizontal="left" vertical="center" wrapText="1" readingOrder="1"/>
    </xf>
    <xf numFmtId="0" fontId="19" fillId="4" borderId="15" xfId="0" applyFont="1" applyFill="1" applyBorder="1" applyAlignment="1">
      <alignment horizontal="center" vertical="top" wrapText="1" readingOrder="1"/>
    </xf>
    <xf numFmtId="0" fontId="4" fillId="4" borderId="0" xfId="0" applyFont="1" applyFill="1" applyAlignment="1">
      <alignment vertical="top" wrapText="1"/>
    </xf>
    <xf numFmtId="0" fontId="8" fillId="4" borderId="9" xfId="0" applyFont="1" applyFill="1" applyBorder="1" applyAlignment="1">
      <alignment horizontal="center" vertical="center" wrapText="1" readingOrder="1"/>
    </xf>
    <xf numFmtId="0" fontId="6" fillId="4" borderId="9" xfId="0" applyFont="1" applyFill="1" applyBorder="1" applyAlignment="1">
      <alignment horizontal="center" vertical="center" wrapText="1" readingOrder="1"/>
    </xf>
    <xf numFmtId="4" fontId="6" fillId="3" borderId="8" xfId="0" applyNumberFormat="1" applyFont="1" applyFill="1" applyBorder="1" applyAlignment="1">
      <alignment horizontal="center" vertical="center" wrapText="1" readingOrder="1"/>
    </xf>
    <xf numFmtId="4" fontId="6" fillId="3" borderId="9" xfId="0" applyNumberFormat="1" applyFont="1" applyFill="1" applyBorder="1" applyAlignment="1">
      <alignment horizontal="center" vertical="center" wrapText="1" readingOrder="1"/>
    </xf>
    <xf numFmtId="0" fontId="6" fillId="4" borderId="28" xfId="0" applyFont="1" applyFill="1" applyBorder="1" applyAlignment="1">
      <alignment vertical="center" wrapText="1"/>
    </xf>
    <xf numFmtId="0" fontId="6" fillId="4" borderId="29" xfId="0" applyFont="1" applyFill="1" applyBorder="1" applyAlignment="1">
      <alignment vertical="center" wrapText="1"/>
    </xf>
    <xf numFmtId="0" fontId="6" fillId="4" borderId="30" xfId="0" applyFont="1" applyFill="1" applyBorder="1" applyAlignment="1">
      <alignment vertical="center" wrapText="1"/>
    </xf>
    <xf numFmtId="0" fontId="19" fillId="4" borderId="26" xfId="0" applyFont="1" applyFill="1" applyBorder="1" applyAlignment="1">
      <alignment horizontal="left" vertical="top"/>
    </xf>
    <xf numFmtId="0" fontId="19" fillId="4" borderId="7" xfId="0" applyFont="1" applyFill="1" applyBorder="1" applyAlignment="1">
      <alignment horizontal="left" vertical="top"/>
    </xf>
    <xf numFmtId="0" fontId="19" fillId="4" borderId="27" xfId="0" applyFont="1" applyFill="1" applyBorder="1" applyAlignment="1">
      <alignment horizontal="left" vertical="top"/>
    </xf>
    <xf numFmtId="2" fontId="19" fillId="4" borderId="9" xfId="0" applyNumberFormat="1" applyFont="1" applyFill="1" applyBorder="1" applyAlignment="1">
      <alignment horizontal="center" vertical="top" wrapText="1"/>
    </xf>
    <xf numFmtId="4" fontId="19" fillId="4" borderId="9" xfId="0" applyNumberFormat="1" applyFont="1" applyFill="1" applyBorder="1" applyAlignment="1">
      <alignment horizontal="center" vertical="top"/>
    </xf>
    <xf numFmtId="0" fontId="6" fillId="4" borderId="34" xfId="0" applyFont="1" applyFill="1" applyBorder="1" applyAlignment="1">
      <alignment horizontal="center" vertical="center" wrapText="1" readingOrder="1"/>
    </xf>
    <xf numFmtId="0" fontId="6" fillId="4" borderId="35" xfId="0" applyFont="1" applyFill="1" applyBorder="1" applyAlignment="1">
      <alignment horizontal="center" vertical="center" wrapText="1" readingOrder="1"/>
    </xf>
    <xf numFmtId="4" fontId="6" fillId="3" borderId="36" xfId="0" applyNumberFormat="1" applyFont="1" applyFill="1" applyBorder="1" applyAlignment="1">
      <alignment horizontal="center" vertical="center" wrapText="1" readingOrder="1"/>
    </xf>
    <xf numFmtId="0" fontId="6" fillId="4" borderId="26" xfId="0" applyFont="1" applyFill="1" applyBorder="1" applyAlignment="1">
      <alignment horizontal="center" vertical="center" wrapText="1" readingOrder="1"/>
    </xf>
    <xf numFmtId="0" fontId="6" fillId="4" borderId="27" xfId="0" applyFont="1" applyFill="1" applyBorder="1" applyAlignment="1">
      <alignment horizontal="center" vertical="center" wrapText="1" readingOrder="1"/>
    </xf>
    <xf numFmtId="0" fontId="6" fillId="4" borderId="9" xfId="0" applyFont="1" applyFill="1" applyBorder="1" applyAlignment="1">
      <alignment horizontal="left" vertical="center" wrapText="1"/>
    </xf>
    <xf numFmtId="4" fontId="44" fillId="4" borderId="33" xfId="0" applyNumberFormat="1" applyFont="1" applyFill="1" applyBorder="1"/>
    <xf numFmtId="0" fontId="6" fillId="4" borderId="26" xfId="0" applyFont="1" applyFill="1" applyBorder="1" applyAlignment="1">
      <alignment horizontal="center" vertical="center" wrapText="1"/>
    </xf>
    <xf numFmtId="4" fontId="6" fillId="4" borderId="26" xfId="0" applyNumberFormat="1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horizontal="center" vertical="center" wrapText="1" readingOrder="1"/>
    </xf>
    <xf numFmtId="0" fontId="6" fillId="4" borderId="26" xfId="0" applyFont="1" applyFill="1" applyBorder="1" applyAlignment="1">
      <alignment horizontal="center" vertical="top" wrapText="1" readingOrder="1"/>
    </xf>
    <xf numFmtId="4" fontId="6" fillId="4" borderId="26" xfId="0" applyNumberFormat="1" applyFont="1" applyFill="1" applyBorder="1" applyAlignment="1">
      <alignment horizontal="center" vertical="top" wrapText="1" readingOrder="1"/>
    </xf>
    <xf numFmtId="4" fontId="6" fillId="4" borderId="43" xfId="0" applyNumberFormat="1" applyFont="1" applyFill="1" applyBorder="1" applyAlignment="1">
      <alignment horizontal="center" vertical="top" wrapText="1" readingOrder="1"/>
    </xf>
    <xf numFmtId="4" fontId="6" fillId="4" borderId="44" xfId="0" applyNumberFormat="1" applyFont="1" applyFill="1" applyBorder="1" applyAlignment="1">
      <alignment horizontal="center" vertical="top" wrapText="1" readingOrder="1"/>
    </xf>
    <xf numFmtId="0" fontId="6" fillId="4" borderId="27" xfId="0" applyFont="1" applyFill="1" applyBorder="1" applyAlignment="1">
      <alignment horizontal="center" vertical="top" wrapText="1" readingOrder="1"/>
    </xf>
    <xf numFmtId="0" fontId="5" fillId="4" borderId="27" xfId="0" applyFont="1" applyFill="1" applyBorder="1" applyAlignment="1">
      <alignment vertical="top" wrapText="1"/>
    </xf>
    <xf numFmtId="0" fontId="5" fillId="4" borderId="27" xfId="0" applyFont="1" applyFill="1" applyBorder="1" applyAlignment="1">
      <alignment horizontal="center" vertical="top" wrapText="1"/>
    </xf>
    <xf numFmtId="4" fontId="6" fillId="4" borderId="45" xfId="0" applyNumberFormat="1" applyFont="1" applyFill="1" applyBorder="1" applyAlignment="1">
      <alignment horizontal="center" vertical="top" wrapText="1" readingOrder="1"/>
    </xf>
    <xf numFmtId="0" fontId="19" fillId="4" borderId="9" xfId="0" applyFont="1" applyFill="1" applyBorder="1" applyAlignment="1">
      <alignment horizontal="center" vertical="center"/>
    </xf>
    <xf numFmtId="0" fontId="19" fillId="4" borderId="15" xfId="0" applyFont="1" applyFill="1" applyBorder="1" applyAlignment="1">
      <alignment horizontal="left" vertical="top" wrapText="1" readingOrder="1"/>
    </xf>
    <xf numFmtId="16" fontId="32" fillId="4" borderId="15" xfId="0" applyNumberFormat="1" applyFont="1" applyFill="1" applyBorder="1" applyAlignment="1">
      <alignment horizontal="left" wrapText="1"/>
    </xf>
    <xf numFmtId="0" fontId="51" fillId="0" borderId="7" xfId="0" applyFont="1" applyBorder="1" applyAlignment="1">
      <alignment vertical="center" wrapText="1"/>
    </xf>
    <xf numFmtId="0" fontId="37" fillId="3" borderId="7" xfId="0" applyFont="1" applyFill="1" applyBorder="1" applyAlignment="1">
      <alignment vertical="center" wrapText="1"/>
    </xf>
    <xf numFmtId="0" fontId="51" fillId="0" borderId="7" xfId="0" applyFont="1" applyBorder="1" applyAlignment="1">
      <alignment horizontal="center" vertical="center" wrapText="1"/>
    </xf>
    <xf numFmtId="0" fontId="37" fillId="4" borderId="7" xfId="0" applyFont="1" applyFill="1" applyBorder="1" applyAlignment="1">
      <alignment vertical="center" wrapText="1"/>
    </xf>
    <xf numFmtId="0" fontId="37" fillId="4" borderId="7" xfId="3" applyFont="1" applyFill="1" applyBorder="1" applyAlignment="1">
      <alignment vertical="center"/>
    </xf>
    <xf numFmtId="0" fontId="37" fillId="4" borderId="7" xfId="0" applyFont="1" applyFill="1" applyBorder="1" applyAlignment="1">
      <alignment vertical="top" wrapText="1"/>
    </xf>
    <xf numFmtId="0" fontId="21" fillId="3" borderId="7" xfId="0" applyFont="1" applyFill="1" applyBorder="1" applyAlignment="1">
      <alignment vertical="center" wrapText="1"/>
    </xf>
    <xf numFmtId="0" fontId="51" fillId="0" borderId="7" xfId="0" applyFont="1" applyBorder="1"/>
    <xf numFmtId="0" fontId="52" fillId="0" borderId="7" xfId="0" applyFont="1" applyBorder="1" applyAlignment="1">
      <alignment vertical="center" wrapText="1"/>
    </xf>
    <xf numFmtId="0" fontId="6" fillId="4" borderId="7" xfId="0" applyFont="1" applyFill="1" applyBorder="1" applyAlignment="1">
      <alignment vertical="center" wrapText="1" readingOrder="1"/>
    </xf>
    <xf numFmtId="0" fontId="6" fillId="4" borderId="15" xfId="0" applyFont="1" applyFill="1" applyBorder="1" applyAlignment="1">
      <alignment vertical="center" wrapText="1" readingOrder="1"/>
    </xf>
    <xf numFmtId="0" fontId="4" fillId="4" borderId="15" xfId="0" applyFont="1" applyFill="1" applyBorder="1" applyAlignment="1">
      <alignment vertical="center" wrapText="1" readingOrder="1"/>
    </xf>
    <xf numFmtId="0" fontId="37" fillId="4" borderId="7" xfId="0" applyFont="1" applyFill="1" applyBorder="1" applyAlignment="1">
      <alignment horizontal="left" vertical="center" wrapText="1"/>
    </xf>
    <xf numFmtId="0" fontId="37" fillId="4" borderId="7" xfId="3" applyFont="1" applyFill="1" applyBorder="1" applyAlignment="1">
      <alignment horizontal="left" vertical="center" wrapText="1"/>
    </xf>
    <xf numFmtId="0" fontId="37" fillId="4" borderId="7" xfId="0" applyFont="1" applyFill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top" wrapText="1"/>
    </xf>
    <xf numFmtId="0" fontId="40" fillId="0" borderId="7" xfId="0" applyFont="1" applyBorder="1" applyAlignment="1">
      <alignment horizontal="center" vertical="center" wrapText="1"/>
    </xf>
    <xf numFmtId="0" fontId="37" fillId="4" borderId="7" xfId="0" applyFont="1" applyFill="1" applyBorder="1" applyAlignment="1">
      <alignment horizontal="center" vertical="top" wrapText="1"/>
    </xf>
    <xf numFmtId="4" fontId="37" fillId="4" borderId="7" xfId="0" applyNumberFormat="1" applyFont="1" applyFill="1" applyBorder="1" applyAlignment="1">
      <alignment horizontal="center" vertical="top" wrapText="1"/>
    </xf>
    <xf numFmtId="0" fontId="37" fillId="4" borderId="28" xfId="0" applyFont="1" applyFill="1" applyBorder="1" applyAlignment="1">
      <alignment vertical="top" wrapText="1"/>
    </xf>
    <xf numFmtId="0" fontId="37" fillId="4" borderId="29" xfId="0" applyFont="1" applyFill="1" applyBorder="1" applyAlignment="1">
      <alignment vertical="center" wrapText="1"/>
    </xf>
    <xf numFmtId="0" fontId="37" fillId="4" borderId="41" xfId="0" applyFont="1" applyFill="1" applyBorder="1" applyAlignment="1">
      <alignment vertical="center" wrapText="1"/>
    </xf>
    <xf numFmtId="4" fontId="8" fillId="8" borderId="7" xfId="0" applyNumberFormat="1" applyFont="1" applyFill="1" applyBorder="1" applyAlignment="1">
      <alignment horizontal="center" vertical="center" wrapText="1" readingOrder="1"/>
    </xf>
    <xf numFmtId="0" fontId="37" fillId="4" borderId="42" xfId="0" applyFont="1" applyFill="1" applyBorder="1" applyAlignment="1">
      <alignment vertical="top" wrapText="1"/>
    </xf>
    <xf numFmtId="0" fontId="37" fillId="4" borderId="32" xfId="0" applyFont="1" applyFill="1" applyBorder="1" applyAlignment="1">
      <alignment vertical="top" wrapText="1"/>
    </xf>
    <xf numFmtId="0" fontId="37" fillId="4" borderId="29" xfId="0" applyFont="1" applyFill="1" applyBorder="1" applyAlignment="1">
      <alignment vertical="top" wrapText="1"/>
    </xf>
    <xf numFmtId="0" fontId="37" fillId="4" borderId="30" xfId="0" applyFont="1" applyFill="1" applyBorder="1" applyAlignment="1">
      <alignment vertical="top" wrapText="1"/>
    </xf>
    <xf numFmtId="4" fontId="37" fillId="4" borderId="26" xfId="0" applyNumberFormat="1" applyFont="1" applyFill="1" applyBorder="1" applyAlignment="1">
      <alignment horizontal="center" vertical="center"/>
    </xf>
    <xf numFmtId="4" fontId="37" fillId="4" borderId="7" xfId="0" applyNumberFormat="1" applyFont="1" applyFill="1" applyBorder="1" applyAlignment="1">
      <alignment horizontal="center" vertical="center"/>
    </xf>
    <xf numFmtId="4" fontId="37" fillId="4" borderId="27" xfId="0" applyNumberFormat="1" applyFont="1" applyFill="1" applyBorder="1" applyAlignment="1">
      <alignment horizontal="center" vertical="center"/>
    </xf>
    <xf numFmtId="0" fontId="37" fillId="4" borderId="8" xfId="0" applyFont="1" applyFill="1" applyBorder="1" applyAlignment="1">
      <alignment horizontal="left" vertical="center" wrapText="1"/>
    </xf>
    <xf numFmtId="0" fontId="51" fillId="0" borderId="0" xfId="0" applyFont="1" applyAlignment="1">
      <alignment vertical="center" wrapText="1"/>
    </xf>
    <xf numFmtId="0" fontId="37" fillId="4" borderId="46" xfId="0" applyFont="1" applyFill="1" applyBorder="1" applyAlignment="1">
      <alignment vertical="top" wrapText="1"/>
    </xf>
    <xf numFmtId="0" fontId="37" fillId="4" borderId="0" xfId="0" applyFont="1" applyFill="1" applyAlignment="1">
      <alignment vertical="top" wrapText="1"/>
    </xf>
    <xf numFmtId="0" fontId="37" fillId="9" borderId="7" xfId="0" applyFont="1" applyFill="1" applyBorder="1" applyAlignment="1">
      <alignment vertical="center" wrapText="1"/>
    </xf>
    <xf numFmtId="0" fontId="37" fillId="7" borderId="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21" fillId="7" borderId="47" xfId="0" applyFont="1" applyFill="1" applyBorder="1" applyAlignment="1">
      <alignment vertical="top" wrapText="1"/>
    </xf>
    <xf numFmtId="0" fontId="51" fillId="0" borderId="29" xfId="0" applyFont="1" applyBorder="1" applyAlignment="1">
      <alignment vertical="center" wrapText="1"/>
    </xf>
    <xf numFmtId="0" fontId="51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51" fillId="0" borderId="9" xfId="0" applyFont="1" applyBorder="1" applyAlignment="1">
      <alignment vertical="center" wrapText="1"/>
    </xf>
    <xf numFmtId="0" fontId="37" fillId="4" borderId="9" xfId="3" applyFont="1" applyFill="1" applyBorder="1" applyAlignment="1">
      <alignment horizontal="left" vertical="center" wrapText="1"/>
    </xf>
    <xf numFmtId="0" fontId="37" fillId="4" borderId="8" xfId="0" applyFont="1" applyFill="1" applyBorder="1" applyAlignment="1">
      <alignment horizontal="center" vertical="center" wrapText="1"/>
    </xf>
    <xf numFmtId="0" fontId="21" fillId="4" borderId="8" xfId="0" applyFont="1" applyFill="1" applyBorder="1" applyAlignment="1">
      <alignment horizontal="center" vertical="top" wrapText="1"/>
    </xf>
    <xf numFmtId="0" fontId="37" fillId="3" borderId="7" xfId="0" applyFont="1" applyFill="1" applyBorder="1" applyAlignment="1">
      <alignment horizontal="center" vertical="center"/>
    </xf>
    <xf numFmtId="0" fontId="37" fillId="9" borderId="7" xfId="0" applyFont="1" applyFill="1" applyBorder="1" applyAlignment="1">
      <alignment horizontal="center" vertical="center"/>
    </xf>
    <xf numFmtId="0" fontId="21" fillId="7" borderId="7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21" fillId="7" borderId="9" xfId="0" applyFont="1" applyFill="1" applyBorder="1" applyAlignment="1">
      <alignment horizontal="center" vertical="top" wrapText="1"/>
    </xf>
    <xf numFmtId="0" fontId="21" fillId="4" borderId="27" xfId="0" applyFont="1" applyFill="1" applyBorder="1" applyAlignment="1">
      <alignment horizontal="center" vertical="top" wrapText="1"/>
    </xf>
    <xf numFmtId="0" fontId="51" fillId="0" borderId="9" xfId="0" applyFont="1" applyBorder="1" applyAlignment="1">
      <alignment horizontal="center" vertical="center" wrapText="1"/>
    </xf>
    <xf numFmtId="4" fontId="37" fillId="4" borderId="8" xfId="0" applyNumberFormat="1" applyFont="1" applyFill="1" applyBorder="1" applyAlignment="1">
      <alignment horizontal="center" vertical="top" wrapText="1"/>
    </xf>
    <xf numFmtId="4" fontId="37" fillId="3" borderId="7" xfId="0" applyNumberFormat="1" applyFont="1" applyFill="1" applyBorder="1" applyAlignment="1">
      <alignment horizontal="right" vertical="center"/>
    </xf>
    <xf numFmtId="4" fontId="37" fillId="7" borderId="7" xfId="0" applyNumberFormat="1" applyFont="1" applyFill="1" applyBorder="1" applyAlignment="1">
      <alignment horizontal="center" vertical="top" wrapText="1"/>
    </xf>
    <xf numFmtId="4" fontId="37" fillId="4" borderId="9" xfId="0" applyNumberFormat="1" applyFont="1" applyFill="1" applyBorder="1" applyAlignment="1">
      <alignment horizontal="center" vertical="top" wrapText="1"/>
    </xf>
    <xf numFmtId="4" fontId="21" fillId="7" borderId="9" xfId="0" applyNumberFormat="1" applyFont="1" applyFill="1" applyBorder="1" applyAlignment="1">
      <alignment horizontal="center" vertical="top" wrapText="1"/>
    </xf>
    <xf numFmtId="4" fontId="37" fillId="4" borderId="27" xfId="0" applyNumberFormat="1" applyFont="1" applyFill="1" applyBorder="1" applyAlignment="1">
      <alignment horizontal="center" vertical="top" wrapText="1"/>
    </xf>
    <xf numFmtId="4" fontId="37" fillId="7" borderId="9" xfId="0" applyNumberFormat="1" applyFont="1" applyFill="1" applyBorder="1" applyAlignment="1">
      <alignment horizontal="center" vertical="top" wrapText="1"/>
    </xf>
    <xf numFmtId="0" fontId="37" fillId="3" borderId="7" xfId="0" applyFont="1" applyFill="1" applyBorder="1" applyAlignment="1">
      <alignment vertical="center"/>
    </xf>
    <xf numFmtId="0" fontId="2" fillId="0" borderId="0" xfId="0" applyFont="1"/>
    <xf numFmtId="16" fontId="53" fillId="0" borderId="15" xfId="0" applyNumberFormat="1" applyFont="1" applyBorder="1" applyAlignment="1">
      <alignment horizontal="left" wrapText="1"/>
    </xf>
    <xf numFmtId="1" fontId="53" fillId="0" borderId="13" xfId="0" applyNumberFormat="1" applyFont="1" applyBorder="1" applyAlignment="1">
      <alignment horizontal="center" wrapText="1"/>
    </xf>
    <xf numFmtId="0" fontId="54" fillId="0" borderId="0" xfId="0" applyFont="1"/>
    <xf numFmtId="0" fontId="54" fillId="0" borderId="7" xfId="0" applyFont="1" applyBorder="1"/>
    <xf numFmtId="0" fontId="37" fillId="4" borderId="7" xfId="0" applyFont="1" applyFill="1" applyBorder="1"/>
    <xf numFmtId="0" fontId="6" fillId="3" borderId="7" xfId="0" applyFont="1" applyFill="1" applyBorder="1" applyAlignment="1">
      <alignment vertical="center" wrapText="1"/>
    </xf>
    <xf numFmtId="4" fontId="21" fillId="3" borderId="9" xfId="0" applyNumberFormat="1" applyFont="1" applyFill="1" applyBorder="1" applyAlignment="1">
      <alignment horizontal="center" vertical="center" wrapText="1"/>
    </xf>
    <xf numFmtId="1" fontId="32" fillId="4" borderId="13" xfId="0" applyNumberFormat="1" applyFont="1" applyFill="1" applyBorder="1" applyAlignment="1">
      <alignment horizontal="center" wrapText="1"/>
    </xf>
    <xf numFmtId="0" fontId="8" fillId="4" borderId="19" xfId="0" applyFont="1" applyFill="1" applyBorder="1" applyAlignment="1">
      <alignment horizontal="left" vertical="center" wrapText="1" readingOrder="1"/>
    </xf>
    <xf numFmtId="0" fontId="8" fillId="4" borderId="20" xfId="0" applyFont="1" applyFill="1" applyBorder="1" applyAlignment="1">
      <alignment horizontal="left" vertical="center" wrapText="1" readingOrder="1"/>
    </xf>
    <xf numFmtId="0" fontId="8" fillId="4" borderId="4" xfId="0" applyFont="1" applyFill="1" applyBorder="1" applyAlignment="1">
      <alignment horizontal="center" vertical="center" wrapText="1" readingOrder="1"/>
    </xf>
    <xf numFmtId="0" fontId="8" fillId="4" borderId="2" xfId="0" applyFont="1" applyFill="1" applyBorder="1" applyAlignment="1">
      <alignment horizontal="center" vertical="center" wrapText="1" readingOrder="1"/>
    </xf>
    <xf numFmtId="0" fontId="8" fillId="4" borderId="3" xfId="0" applyFont="1" applyFill="1" applyBorder="1" applyAlignment="1">
      <alignment horizontal="center" vertical="center" wrapText="1" readingOrder="1"/>
    </xf>
    <xf numFmtId="0" fontId="8" fillId="4" borderId="5" xfId="0" applyFont="1" applyFill="1" applyBorder="1" applyAlignment="1">
      <alignment horizontal="center" vertical="center" wrapText="1" readingOrder="1"/>
    </xf>
    <xf numFmtId="0" fontId="8" fillId="4" borderId="6" xfId="0" applyFont="1" applyFill="1" applyBorder="1" applyAlignment="1">
      <alignment horizontal="center" vertical="center" wrapText="1" readingOrder="1"/>
    </xf>
    <xf numFmtId="0" fontId="8" fillId="4" borderId="0" xfId="0" applyFont="1" applyFill="1" applyAlignment="1">
      <alignment horizontal="center"/>
    </xf>
    <xf numFmtId="0" fontId="20" fillId="4" borderId="0" xfId="0" applyFont="1" applyFill="1" applyAlignment="1">
      <alignment horizontal="left" vertical="center" wrapText="1"/>
    </xf>
    <xf numFmtId="0" fontId="22" fillId="4" borderId="0" xfId="0" applyFont="1" applyFill="1" applyAlignment="1">
      <alignment horizontal="left" vertical="top" wrapText="1"/>
    </xf>
    <xf numFmtId="0" fontId="22" fillId="4" borderId="11" xfId="0" applyFont="1" applyFill="1" applyBorder="1" applyAlignment="1">
      <alignment horizontal="left" vertical="top" wrapText="1"/>
    </xf>
    <xf numFmtId="0" fontId="8" fillId="4" borderId="19" xfId="0" applyFont="1" applyFill="1" applyBorder="1" applyAlignment="1">
      <alignment horizontal="center" vertical="center" wrapText="1" readingOrder="1"/>
    </xf>
    <xf numFmtId="0" fontId="8" fillId="4" borderId="20" xfId="0" applyFont="1" applyFill="1" applyBorder="1" applyAlignment="1">
      <alignment horizontal="center" vertical="center" wrapText="1" readingOrder="1"/>
    </xf>
    <xf numFmtId="0" fontId="35" fillId="0" borderId="0" xfId="0" applyFont="1" applyAlignment="1">
      <alignment horizontal="left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20" fillId="4" borderId="15" xfId="0" applyFont="1" applyFill="1" applyBorder="1" applyAlignment="1">
      <alignment horizontal="center" vertical="top" wrapText="1" readingOrder="1"/>
    </xf>
    <xf numFmtId="0" fontId="20" fillId="4" borderId="16" xfId="0" applyFont="1" applyFill="1" applyBorder="1" applyAlignment="1">
      <alignment horizontal="center" vertical="top" wrapText="1" readingOrder="1"/>
    </xf>
    <xf numFmtId="0" fontId="20" fillId="4" borderId="13" xfId="0" applyFont="1" applyFill="1" applyBorder="1" applyAlignment="1">
      <alignment horizontal="center" vertical="top" wrapText="1" readingOrder="1"/>
    </xf>
    <xf numFmtId="0" fontId="8" fillId="4" borderId="15" xfId="0" applyFont="1" applyFill="1" applyBorder="1" applyAlignment="1">
      <alignment horizontal="left" wrapText="1"/>
    </xf>
    <xf numFmtId="0" fontId="8" fillId="4" borderId="16" xfId="0" applyFont="1" applyFill="1" applyBorder="1" applyAlignment="1">
      <alignment horizontal="left" wrapText="1"/>
    </xf>
    <xf numFmtId="0" fontId="8" fillId="4" borderId="13" xfId="0" applyFont="1" applyFill="1" applyBorder="1" applyAlignment="1">
      <alignment horizontal="left" wrapText="1"/>
    </xf>
    <xf numFmtId="0" fontId="8" fillId="0" borderId="7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16" fontId="53" fillId="0" borderId="15" xfId="0" applyNumberFormat="1" applyFont="1" applyBorder="1" applyAlignment="1">
      <alignment horizontal="left" wrapText="1"/>
    </xf>
    <xf numFmtId="16" fontId="53" fillId="0" borderId="16" xfId="0" applyNumberFormat="1" applyFont="1" applyBorder="1" applyAlignment="1">
      <alignment horizontal="left" wrapText="1"/>
    </xf>
    <xf numFmtId="16" fontId="53" fillId="0" borderId="13" xfId="0" applyNumberFormat="1" applyFont="1" applyBorder="1" applyAlignment="1">
      <alignment horizontal="left" wrapText="1"/>
    </xf>
    <xf numFmtId="0" fontId="23" fillId="0" borderId="15" xfId="0" applyFont="1" applyBorder="1" applyAlignment="1">
      <alignment horizontal="left"/>
    </xf>
    <xf numFmtId="0" fontId="23" fillId="0" borderId="16" xfId="0" applyFont="1" applyBorder="1" applyAlignment="1">
      <alignment horizontal="left"/>
    </xf>
    <xf numFmtId="0" fontId="23" fillId="0" borderId="13" xfId="0" applyFont="1" applyBorder="1" applyAlignment="1">
      <alignment horizontal="left"/>
    </xf>
    <xf numFmtId="0" fontId="31" fillId="0" borderId="15" xfId="0" applyFont="1" applyBorder="1" applyAlignment="1">
      <alignment horizontal="left" wrapText="1"/>
    </xf>
    <xf numFmtId="0" fontId="31" fillId="0" borderId="16" xfId="0" applyFont="1" applyBorder="1" applyAlignment="1">
      <alignment horizontal="left" wrapText="1"/>
    </xf>
    <xf numFmtId="0" fontId="31" fillId="0" borderId="13" xfId="0" applyFont="1" applyBorder="1" applyAlignment="1">
      <alignment horizontal="left" wrapText="1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20" fillId="0" borderId="15" xfId="0" applyFont="1" applyBorder="1" applyAlignment="1">
      <alignment horizontal="left" wrapText="1"/>
    </xf>
    <xf numFmtId="0" fontId="20" fillId="0" borderId="16" xfId="0" applyFont="1" applyBorder="1" applyAlignment="1">
      <alignment horizontal="left" wrapText="1"/>
    </xf>
    <xf numFmtId="0" fontId="20" fillId="0" borderId="13" xfId="0" applyFont="1" applyBorder="1" applyAlignment="1">
      <alignment horizontal="left" wrapText="1"/>
    </xf>
    <xf numFmtId="0" fontId="22" fillId="4" borderId="18" xfId="0" applyFont="1" applyFill="1" applyBorder="1" applyAlignment="1">
      <alignment horizontal="center" vertical="center" readingOrder="1"/>
    </xf>
    <xf numFmtId="0" fontId="8" fillId="4" borderId="7" xfId="0" applyFont="1" applyFill="1" applyBorder="1" applyAlignment="1">
      <alignment horizontal="center" vertical="center" wrapText="1" readingOrder="1"/>
    </xf>
    <xf numFmtId="0" fontId="22" fillId="4" borderId="15" xfId="0" applyFont="1" applyFill="1" applyBorder="1" applyAlignment="1">
      <alignment horizontal="center" vertical="center" wrapText="1" readingOrder="1"/>
    </xf>
    <xf numFmtId="0" fontId="22" fillId="4" borderId="16" xfId="0" applyFont="1" applyFill="1" applyBorder="1" applyAlignment="1">
      <alignment horizontal="center" vertical="center" wrapText="1" readingOrder="1"/>
    </xf>
    <xf numFmtId="0" fontId="22" fillId="4" borderId="13" xfId="0" applyFont="1" applyFill="1" applyBorder="1" applyAlignment="1">
      <alignment horizontal="center" vertical="center" wrapText="1" readingOrder="1"/>
    </xf>
    <xf numFmtId="0" fontId="22" fillId="4" borderId="15" xfId="0" applyFont="1" applyFill="1" applyBorder="1" applyAlignment="1">
      <alignment horizontal="center" vertical="center" readingOrder="1"/>
    </xf>
    <xf numFmtId="0" fontId="22" fillId="4" borderId="16" xfId="0" applyFont="1" applyFill="1" applyBorder="1" applyAlignment="1">
      <alignment horizontal="center" vertical="center" readingOrder="1"/>
    </xf>
    <xf numFmtId="0" fontId="22" fillId="4" borderId="13" xfId="0" applyFont="1" applyFill="1" applyBorder="1" applyAlignment="1">
      <alignment horizontal="center" vertical="center" readingOrder="1"/>
    </xf>
    <xf numFmtId="0" fontId="19" fillId="4" borderId="7" xfId="0" applyFont="1" applyFill="1" applyBorder="1" applyAlignment="1">
      <alignment horizontal="center" vertical="top" wrapText="1" readingOrder="1"/>
    </xf>
    <xf numFmtId="0" fontId="22" fillId="4" borderId="15" xfId="0" applyFont="1" applyFill="1" applyBorder="1" applyAlignment="1">
      <alignment horizontal="right" vertical="center" wrapText="1" readingOrder="1"/>
    </xf>
    <xf numFmtId="0" fontId="22" fillId="4" borderId="16" xfId="0" applyFont="1" applyFill="1" applyBorder="1" applyAlignment="1">
      <alignment horizontal="right" vertical="center" wrapText="1" readingOrder="1"/>
    </xf>
    <xf numFmtId="0" fontId="22" fillId="4" borderId="13" xfId="0" applyFont="1" applyFill="1" applyBorder="1" applyAlignment="1">
      <alignment horizontal="right" vertical="center" wrapText="1" readingOrder="1"/>
    </xf>
    <xf numFmtId="0" fontId="8" fillId="4" borderId="0" xfId="0" applyFont="1" applyFill="1" applyAlignment="1">
      <alignment horizontal="center" vertical="center" wrapText="1" readingOrder="1"/>
    </xf>
    <xf numFmtId="0" fontId="28" fillId="4" borderId="7" xfId="0" applyFont="1" applyFill="1" applyBorder="1" applyAlignment="1">
      <alignment vertical="top" wrapText="1"/>
    </xf>
    <xf numFmtId="4" fontId="8" fillId="3" borderId="8" xfId="0" applyNumberFormat="1" applyFont="1" applyFill="1" applyBorder="1" applyAlignment="1">
      <alignment horizontal="center" vertical="center" wrapText="1" readingOrder="1"/>
    </xf>
    <xf numFmtId="4" fontId="8" fillId="3" borderId="9" xfId="0" applyNumberFormat="1" applyFont="1" applyFill="1" applyBorder="1" applyAlignment="1">
      <alignment horizontal="center" vertical="center" wrapText="1" readingOrder="1"/>
    </xf>
    <xf numFmtId="0" fontId="20" fillId="4" borderId="7" xfId="0" applyFont="1" applyFill="1" applyBorder="1" applyAlignment="1">
      <alignment horizontal="center" vertical="center" wrapText="1" readingOrder="1"/>
    </xf>
    <xf numFmtId="4" fontId="8" fillId="3" borderId="7" xfId="0" applyNumberFormat="1" applyFont="1" applyFill="1" applyBorder="1" applyAlignment="1">
      <alignment horizontal="center" vertical="center" wrapText="1" readingOrder="1"/>
    </xf>
    <xf numFmtId="0" fontId="22" fillId="4" borderId="7" xfId="0" applyFont="1" applyFill="1" applyBorder="1" applyAlignment="1">
      <alignment horizontal="right" vertical="center" wrapText="1" readingOrder="1"/>
    </xf>
    <xf numFmtId="0" fontId="22" fillId="4" borderId="10" xfId="0" applyFont="1" applyFill="1" applyBorder="1" applyAlignment="1">
      <alignment horizontal="center" vertical="top"/>
    </xf>
    <xf numFmtId="0" fontId="8" fillId="4" borderId="10" xfId="0" applyFont="1" applyFill="1" applyBorder="1" applyAlignment="1">
      <alignment horizontal="left" vertical="center"/>
    </xf>
    <xf numFmtId="0" fontId="8" fillId="4" borderId="15" xfId="0" applyFont="1" applyFill="1" applyBorder="1" applyAlignment="1">
      <alignment horizontal="left"/>
    </xf>
    <xf numFmtId="0" fontId="8" fillId="4" borderId="13" xfId="0" applyFont="1" applyFill="1" applyBorder="1" applyAlignment="1">
      <alignment horizontal="left"/>
    </xf>
    <xf numFmtId="0" fontId="8" fillId="4" borderId="7" xfId="0" applyFont="1" applyFill="1" applyBorder="1" applyAlignment="1">
      <alignment horizontal="center" vertical="top" wrapText="1" readingOrder="1"/>
    </xf>
    <xf numFmtId="0" fontId="22" fillId="4" borderId="15" xfId="0" applyFont="1" applyFill="1" applyBorder="1" applyAlignment="1">
      <alignment horizontal="right" vertical="top" wrapText="1" readingOrder="1"/>
    </xf>
    <xf numFmtId="0" fontId="22" fillId="4" borderId="16" xfId="0" applyFont="1" applyFill="1" applyBorder="1" applyAlignment="1">
      <alignment horizontal="right" vertical="top" wrapText="1" readingOrder="1"/>
    </xf>
    <xf numFmtId="0" fontId="22" fillId="4" borderId="13" xfId="0" applyFont="1" applyFill="1" applyBorder="1" applyAlignment="1">
      <alignment horizontal="right" vertical="top" wrapText="1" readingOrder="1"/>
    </xf>
    <xf numFmtId="0" fontId="22" fillId="4" borderId="18" xfId="0" applyFont="1" applyFill="1" applyBorder="1" applyAlignment="1">
      <alignment horizontal="center" vertical="center" wrapText="1" readingOrder="1"/>
    </xf>
    <xf numFmtId="0" fontId="8" fillId="4" borderId="15" xfId="0" applyFont="1" applyFill="1" applyBorder="1" applyAlignment="1">
      <alignment horizontal="center" vertical="center" wrapText="1" readingOrder="1"/>
    </xf>
    <xf numFmtId="0" fontId="8" fillId="4" borderId="13" xfId="0" applyFont="1" applyFill="1" applyBorder="1" applyAlignment="1">
      <alignment horizontal="center" vertical="center" wrapText="1" readingOrder="1"/>
    </xf>
    <xf numFmtId="0" fontId="22" fillId="4" borderId="15" xfId="0" applyFont="1" applyFill="1" applyBorder="1" applyAlignment="1">
      <alignment horizontal="left" vertical="center" wrapText="1" readingOrder="1"/>
    </xf>
    <xf numFmtId="0" fontId="22" fillId="4" borderId="13" xfId="0" applyFont="1" applyFill="1" applyBorder="1" applyAlignment="1">
      <alignment horizontal="left" vertical="center" wrapText="1" readingOrder="1"/>
    </xf>
    <xf numFmtId="0" fontId="8" fillId="4" borderId="8" xfId="0" applyFont="1" applyFill="1" applyBorder="1" applyAlignment="1">
      <alignment horizontal="center" vertical="center" wrapText="1" readingOrder="1"/>
    </xf>
    <xf numFmtId="0" fontId="8" fillId="4" borderId="9" xfId="0" applyFont="1" applyFill="1" applyBorder="1" applyAlignment="1">
      <alignment horizontal="center" vertical="center" wrapText="1" readingOrder="1"/>
    </xf>
    <xf numFmtId="4" fontId="8" fillId="4" borderId="7" xfId="0" applyNumberFormat="1" applyFont="1" applyFill="1" applyBorder="1" applyAlignment="1">
      <alignment horizontal="center" vertical="center" wrapText="1" readingOrder="1"/>
    </xf>
    <xf numFmtId="0" fontId="22" fillId="4" borderId="0" xfId="0" applyFont="1" applyFill="1" applyAlignment="1">
      <alignment horizontal="center" vertical="center" wrapText="1" readingOrder="1"/>
    </xf>
    <xf numFmtId="0" fontId="28" fillId="4" borderId="10" xfId="0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center" vertical="top" wrapText="1"/>
    </xf>
    <xf numFmtId="0" fontId="5" fillId="4" borderId="12" xfId="0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15" xfId="0" applyFont="1" applyFill="1" applyBorder="1" applyAlignment="1">
      <alignment vertical="top" wrapText="1"/>
    </xf>
    <xf numFmtId="0" fontId="5" fillId="4" borderId="13" xfId="0" applyFont="1" applyFill="1" applyBorder="1" applyAlignment="1">
      <alignment vertical="top" wrapText="1"/>
    </xf>
    <xf numFmtId="0" fontId="8" fillId="4" borderId="22" xfId="0" applyFont="1" applyFill="1" applyBorder="1" applyAlignment="1">
      <alignment horizontal="center" vertical="center" wrapText="1" readingOrder="1"/>
    </xf>
    <xf numFmtId="0" fontId="8" fillId="4" borderId="23" xfId="0" applyFont="1" applyFill="1" applyBorder="1" applyAlignment="1">
      <alignment horizontal="center" vertical="center" wrapText="1" readingOrder="1"/>
    </xf>
    <xf numFmtId="0" fontId="22" fillId="4" borderId="15" xfId="0" applyFont="1" applyFill="1" applyBorder="1" applyAlignment="1">
      <alignment horizontal="center" vertical="top" wrapText="1" readingOrder="1"/>
    </xf>
    <xf numFmtId="0" fontId="22" fillId="4" borderId="16" xfId="0" applyFont="1" applyFill="1" applyBorder="1" applyAlignment="1">
      <alignment horizontal="center" vertical="top" wrapText="1" readingOrder="1"/>
    </xf>
    <xf numFmtId="0" fontId="22" fillId="4" borderId="13" xfId="0" applyFont="1" applyFill="1" applyBorder="1" applyAlignment="1">
      <alignment horizontal="center" vertical="top" wrapText="1" readingOrder="1"/>
    </xf>
    <xf numFmtId="0" fontId="8" fillId="4" borderId="10" xfId="0" applyFont="1" applyFill="1" applyBorder="1" applyAlignment="1">
      <alignment horizontal="left"/>
    </xf>
    <xf numFmtId="0" fontId="22" fillId="4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8" fillId="4" borderId="0" xfId="0" applyFont="1" applyFill="1" applyAlignment="1">
      <alignment horizontal="left" vertical="center" readingOrder="1"/>
    </xf>
    <xf numFmtId="0" fontId="8" fillId="4" borderId="0" xfId="0" applyFont="1" applyFill="1" applyAlignment="1">
      <alignment horizontal="left" vertical="center" wrapText="1" readingOrder="1"/>
    </xf>
    <xf numFmtId="0" fontId="5" fillId="4" borderId="15" xfId="0" applyFont="1" applyFill="1" applyBorder="1" applyAlignment="1">
      <alignment horizontal="center" vertical="top" wrapText="1"/>
    </xf>
    <xf numFmtId="0" fontId="5" fillId="4" borderId="13" xfId="0" applyFont="1" applyFill="1" applyBorder="1" applyAlignment="1">
      <alignment horizontal="center" vertical="top" wrapText="1"/>
    </xf>
    <xf numFmtId="0" fontId="22" fillId="4" borderId="0" xfId="0" applyFont="1" applyFill="1" applyAlignment="1">
      <alignment horizontal="left" vertical="top" wrapText="1" readingOrder="1"/>
    </xf>
    <xf numFmtId="0" fontId="6" fillId="4" borderId="22" xfId="0" applyFont="1" applyFill="1" applyBorder="1" applyAlignment="1">
      <alignment horizontal="center" vertical="top" wrapText="1" readingOrder="1"/>
    </xf>
    <xf numFmtId="0" fontId="6" fillId="4" borderId="23" xfId="0" applyFont="1" applyFill="1" applyBorder="1" applyAlignment="1">
      <alignment horizontal="center" vertical="top" wrapText="1" readingOrder="1"/>
    </xf>
    <xf numFmtId="0" fontId="6" fillId="4" borderId="15" xfId="0" applyFont="1" applyFill="1" applyBorder="1" applyAlignment="1">
      <alignment horizontal="left" vertical="top" wrapText="1"/>
    </xf>
    <xf numFmtId="0" fontId="6" fillId="4" borderId="13" xfId="0" applyFont="1" applyFill="1" applyBorder="1" applyAlignment="1">
      <alignment horizontal="left" vertical="top" wrapText="1"/>
    </xf>
    <xf numFmtId="0" fontId="6" fillId="4" borderId="15" xfId="0" applyFont="1" applyFill="1" applyBorder="1" applyAlignment="1">
      <alignment horizontal="left" vertical="top" wrapText="1" readingOrder="1"/>
    </xf>
    <xf numFmtId="0" fontId="6" fillId="4" borderId="13" xfId="0" applyFont="1" applyFill="1" applyBorder="1" applyAlignment="1">
      <alignment horizontal="left" vertical="top" wrapText="1" readingOrder="1"/>
    </xf>
    <xf numFmtId="0" fontId="4" fillId="4" borderId="15" xfId="0" applyFont="1" applyFill="1" applyBorder="1" applyAlignment="1">
      <alignment horizontal="left" vertical="top"/>
    </xf>
    <xf numFmtId="0" fontId="4" fillId="4" borderId="13" xfId="0" applyFont="1" applyFill="1" applyBorder="1" applyAlignment="1">
      <alignment horizontal="left" vertical="top"/>
    </xf>
    <xf numFmtId="0" fontId="5" fillId="4" borderId="8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7" xfId="3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top" wrapText="1"/>
    </xf>
    <xf numFmtId="0" fontId="28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8" fillId="4" borderId="0" xfId="0" applyFont="1" applyFill="1" applyAlignment="1">
      <alignment horizontal="center" vertical="top" wrapText="1"/>
    </xf>
    <xf numFmtId="0" fontId="8" fillId="4" borderId="23" xfId="0" applyFont="1" applyFill="1" applyBorder="1" applyAlignment="1">
      <alignment horizontal="center" vertical="top" wrapText="1" readingOrder="1"/>
    </xf>
    <xf numFmtId="0" fontId="8" fillId="4" borderId="14" xfId="0" applyFont="1" applyFill="1" applyBorder="1" applyAlignment="1">
      <alignment horizontal="center" vertical="top" wrapText="1" readingOrder="1"/>
    </xf>
    <xf numFmtId="0" fontId="8" fillId="4" borderId="25" xfId="0" applyFont="1" applyFill="1" applyBorder="1" applyAlignment="1">
      <alignment horizontal="center" vertical="top" wrapText="1" readingOrder="1"/>
    </xf>
    <xf numFmtId="0" fontId="4" fillId="4" borderId="18" xfId="0" applyFont="1" applyFill="1" applyBorder="1" applyAlignment="1">
      <alignment horizontal="center" vertical="top"/>
    </xf>
    <xf numFmtId="0" fontId="5" fillId="4" borderId="22" xfId="0" applyFont="1" applyFill="1" applyBorder="1" applyAlignment="1">
      <alignment vertical="top" wrapText="1"/>
    </xf>
    <xf numFmtId="0" fontId="5" fillId="4" borderId="18" xfId="0" applyFont="1" applyFill="1" applyBorder="1" applyAlignment="1">
      <alignment vertical="top" wrapText="1"/>
    </xf>
    <xf numFmtId="0" fontId="5" fillId="4" borderId="24" xfId="0" applyFont="1" applyFill="1" applyBorder="1" applyAlignment="1">
      <alignment vertical="top" wrapText="1"/>
    </xf>
    <xf numFmtId="0" fontId="5" fillId="4" borderId="25" xfId="0" applyFont="1" applyFill="1" applyBorder="1" applyAlignment="1">
      <alignment vertical="top" wrapText="1"/>
    </xf>
    <xf numFmtId="0" fontId="5" fillId="4" borderId="17" xfId="0" applyFont="1" applyFill="1" applyBorder="1" applyAlignment="1">
      <alignment vertical="top" wrapText="1"/>
    </xf>
    <xf numFmtId="0" fontId="5" fillId="4" borderId="14" xfId="0" applyFont="1" applyFill="1" applyBorder="1" applyAlignment="1">
      <alignment vertical="top" wrapText="1"/>
    </xf>
    <xf numFmtId="0" fontId="5" fillId="4" borderId="16" xfId="0" applyFont="1" applyFill="1" applyBorder="1" applyAlignment="1">
      <alignment horizontal="center" vertical="top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40" fillId="4" borderId="7" xfId="0" applyFont="1" applyFill="1" applyBorder="1" applyAlignment="1">
      <alignment horizontal="left" vertical="center"/>
    </xf>
    <xf numFmtId="0" fontId="40" fillId="4" borderId="8" xfId="0" applyFont="1" applyFill="1" applyBorder="1" applyAlignment="1">
      <alignment horizontal="left" vertical="center"/>
    </xf>
    <xf numFmtId="0" fontId="39" fillId="4" borderId="7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vertical="top" wrapText="1"/>
    </xf>
    <xf numFmtId="0" fontId="5" fillId="3" borderId="16" xfId="0" applyFont="1" applyFill="1" applyBorder="1" applyAlignment="1">
      <alignment vertical="top" wrapText="1"/>
    </xf>
    <xf numFmtId="0" fontId="5" fillId="3" borderId="13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left" vertical="top" wrapText="1"/>
    </xf>
    <xf numFmtId="0" fontId="5" fillId="4" borderId="16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vertical="top" wrapText="1"/>
    </xf>
    <xf numFmtId="4" fontId="5" fillId="4" borderId="13" xfId="1" applyNumberFormat="1" applyFont="1" applyFill="1" applyBorder="1" applyAlignment="1">
      <alignment vertical="top" wrapText="1"/>
    </xf>
    <xf numFmtId="4" fontId="5" fillId="4" borderId="7" xfId="1" applyNumberFormat="1" applyFont="1" applyFill="1" applyBorder="1" applyAlignment="1">
      <alignment vertical="top" wrapText="1"/>
    </xf>
    <xf numFmtId="0" fontId="5" fillId="3" borderId="15" xfId="0" applyFont="1" applyFill="1" applyBorder="1" applyAlignment="1">
      <alignment horizontal="left" vertical="top" wrapText="1"/>
    </xf>
    <xf numFmtId="0" fontId="5" fillId="3" borderId="16" xfId="0" applyFont="1" applyFill="1" applyBorder="1" applyAlignment="1">
      <alignment horizontal="left" vertical="top" wrapText="1"/>
    </xf>
    <xf numFmtId="0" fontId="5" fillId="3" borderId="13" xfId="0" applyFont="1" applyFill="1" applyBorder="1" applyAlignment="1">
      <alignment horizontal="left" vertical="top" wrapText="1"/>
    </xf>
    <xf numFmtId="0" fontId="30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5" fillId="4" borderId="16" xfId="0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5" fillId="4" borderId="7" xfId="1" applyNumberFormat="1" applyFont="1" applyFill="1" applyBorder="1" applyAlignment="1">
      <alignment horizontal="right" vertical="top" wrapText="1"/>
    </xf>
    <xf numFmtId="0" fontId="34" fillId="4" borderId="15" xfId="0" applyFont="1" applyFill="1" applyBorder="1" applyAlignment="1">
      <alignment horizontal="left" wrapText="1"/>
    </xf>
    <xf numFmtId="0" fontId="34" fillId="4" borderId="16" xfId="0" applyFont="1" applyFill="1" applyBorder="1" applyAlignment="1">
      <alignment horizontal="left" wrapText="1"/>
    </xf>
    <xf numFmtId="0" fontId="34" fillId="4" borderId="13" xfId="0" applyFont="1" applyFill="1" applyBorder="1" applyAlignment="1">
      <alignment horizontal="left" wrapText="1"/>
    </xf>
    <xf numFmtId="16" fontId="32" fillId="4" borderId="15" xfId="0" applyNumberFormat="1" applyFont="1" applyFill="1" applyBorder="1" applyAlignment="1">
      <alignment horizontal="left" wrapText="1"/>
    </xf>
    <xf numFmtId="16" fontId="32" fillId="4" borderId="16" xfId="0" applyNumberFormat="1" applyFont="1" applyFill="1" applyBorder="1" applyAlignment="1">
      <alignment horizontal="left" wrapText="1"/>
    </xf>
    <xf numFmtId="16" fontId="32" fillId="4" borderId="13" xfId="0" applyNumberFormat="1" applyFont="1" applyFill="1" applyBorder="1" applyAlignment="1">
      <alignment horizontal="left" wrapText="1"/>
    </xf>
    <xf numFmtId="0" fontId="35" fillId="0" borderId="0" xfId="0" applyFont="1" applyAlignment="1">
      <alignment horizontal="center" wrapText="1"/>
    </xf>
    <xf numFmtId="0" fontId="15" fillId="4" borderId="0" xfId="0" applyFont="1" applyFill="1" applyAlignment="1">
      <alignment horizontal="center"/>
    </xf>
    <xf numFmtId="0" fontId="15" fillId="4" borderId="0" xfId="0" applyFont="1" applyFill="1" applyAlignment="1">
      <alignment horizontal="center" wrapText="1"/>
    </xf>
    <xf numFmtId="0" fontId="16" fillId="4" borderId="15" xfId="0" applyFont="1" applyFill="1" applyBorder="1" applyAlignment="1">
      <alignment horizontal="left" wrapText="1"/>
    </xf>
    <xf numFmtId="0" fontId="16" fillId="4" borderId="16" xfId="0" applyFont="1" applyFill="1" applyBorder="1" applyAlignment="1">
      <alignment horizontal="left" wrapText="1"/>
    </xf>
    <xf numFmtId="0" fontId="16" fillId="4" borderId="13" xfId="0" applyFont="1" applyFill="1" applyBorder="1" applyAlignment="1">
      <alignment horizontal="left" wrapText="1"/>
    </xf>
    <xf numFmtId="16" fontId="16" fillId="4" borderId="15" xfId="0" applyNumberFormat="1" applyFont="1" applyFill="1" applyBorder="1" applyAlignment="1">
      <alignment horizontal="left" wrapText="1"/>
    </xf>
    <xf numFmtId="16" fontId="16" fillId="4" borderId="16" xfId="0" applyNumberFormat="1" applyFont="1" applyFill="1" applyBorder="1" applyAlignment="1">
      <alignment horizontal="left" wrapText="1"/>
    </xf>
    <xf numFmtId="16" fontId="16" fillId="4" borderId="13" xfId="0" applyNumberFormat="1" applyFont="1" applyFill="1" applyBorder="1" applyAlignment="1">
      <alignment horizontal="left" wrapText="1"/>
    </xf>
    <xf numFmtId="0" fontId="8" fillId="4" borderId="7" xfId="0" applyFont="1" applyFill="1" applyBorder="1" applyAlignment="1">
      <alignment horizontal="center" vertical="top" wrapText="1"/>
    </xf>
    <xf numFmtId="0" fontId="15" fillId="4" borderId="18" xfId="0" applyFont="1" applyFill="1" applyBorder="1" applyAlignment="1">
      <alignment horizontal="center" vertical="top" wrapText="1"/>
    </xf>
    <xf numFmtId="0" fontId="15" fillId="4" borderId="0" xfId="0" applyFont="1" applyFill="1" applyAlignment="1">
      <alignment horizontal="center" vertical="top" wrapText="1"/>
    </xf>
    <xf numFmtId="0" fontId="29" fillId="4" borderId="15" xfId="0" applyFont="1" applyFill="1" applyBorder="1" applyAlignment="1">
      <alignment horizontal="left"/>
    </xf>
    <xf numFmtId="0" fontId="29" fillId="4" borderId="16" xfId="0" applyFont="1" applyFill="1" applyBorder="1" applyAlignment="1">
      <alignment horizontal="left"/>
    </xf>
    <xf numFmtId="0" fontId="29" fillId="4" borderId="13" xfId="0" applyFont="1" applyFill="1" applyBorder="1" applyAlignment="1">
      <alignment horizontal="left"/>
    </xf>
    <xf numFmtId="0" fontId="22" fillId="4" borderId="15" xfId="0" applyFont="1" applyFill="1" applyBorder="1" applyAlignment="1">
      <alignment horizontal="left" wrapText="1"/>
    </xf>
    <xf numFmtId="0" fontId="22" fillId="4" borderId="16" xfId="0" applyFont="1" applyFill="1" applyBorder="1" applyAlignment="1">
      <alignment horizontal="left" wrapText="1"/>
    </xf>
    <xf numFmtId="0" fontId="22" fillId="4" borderId="13" xfId="0" applyFont="1" applyFill="1" applyBorder="1" applyAlignment="1">
      <alignment horizontal="left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0" fontId="34" fillId="4" borderId="15" xfId="0" applyFont="1" applyFill="1" applyBorder="1" applyAlignment="1">
      <alignment horizontal="center" vertical="top" wrapText="1" readingOrder="1"/>
    </xf>
    <xf numFmtId="0" fontId="34" fillId="4" borderId="16" xfId="0" applyFont="1" applyFill="1" applyBorder="1" applyAlignment="1">
      <alignment horizontal="center" vertical="top" wrapText="1" readingOrder="1"/>
    </xf>
    <xf numFmtId="0" fontId="34" fillId="4" borderId="13" xfId="0" applyFont="1" applyFill="1" applyBorder="1" applyAlignment="1">
      <alignment horizontal="center" vertical="top" wrapText="1" readingOrder="1"/>
    </xf>
    <xf numFmtId="0" fontId="6" fillId="4" borderId="15" xfId="0" applyFont="1" applyFill="1" applyBorder="1" applyAlignment="1">
      <alignment horizontal="center" vertical="center" wrapText="1" readingOrder="1"/>
    </xf>
    <xf numFmtId="0" fontId="6" fillId="4" borderId="16" xfId="0" applyFont="1" applyFill="1" applyBorder="1" applyAlignment="1">
      <alignment horizontal="center" vertical="center" wrapText="1" readingOrder="1"/>
    </xf>
    <xf numFmtId="0" fontId="6" fillId="4" borderId="13" xfId="0" applyFont="1" applyFill="1" applyBorder="1" applyAlignment="1">
      <alignment horizontal="center" vertical="center" wrapText="1" readingOrder="1"/>
    </xf>
    <xf numFmtId="0" fontId="6" fillId="4" borderId="7" xfId="0" applyFont="1" applyFill="1" applyBorder="1" applyAlignment="1">
      <alignment horizontal="center" vertical="center" wrapText="1" readingOrder="1"/>
    </xf>
    <xf numFmtId="0" fontId="6" fillId="4" borderId="8" xfId="0" applyFont="1" applyFill="1" applyBorder="1" applyAlignment="1">
      <alignment horizontal="center" vertical="center" wrapText="1" readingOrder="1"/>
    </xf>
    <xf numFmtId="0" fontId="6" fillId="4" borderId="9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left"/>
    </xf>
    <xf numFmtId="0" fontId="6" fillId="4" borderId="13" xfId="0" applyFont="1" applyFill="1" applyBorder="1" applyAlignment="1">
      <alignment horizontal="left"/>
    </xf>
    <xf numFmtId="0" fontId="4" fillId="4" borderId="15" xfId="0" applyFont="1" applyFill="1" applyBorder="1" applyAlignment="1">
      <alignment horizontal="left" vertical="center" wrapText="1" readingOrder="1"/>
    </xf>
    <xf numFmtId="0" fontId="4" fillId="4" borderId="13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center" vertical="center" wrapText="1" readingOrder="1"/>
    </xf>
    <xf numFmtId="0" fontId="6" fillId="3" borderId="7" xfId="0" applyFont="1" applyFill="1" applyBorder="1" applyAlignment="1">
      <alignment horizontal="center" vertical="center" wrapText="1" readingOrder="1"/>
    </xf>
    <xf numFmtId="0" fontId="4" fillId="4" borderId="17" xfId="0" applyFont="1" applyFill="1" applyBorder="1" applyAlignment="1">
      <alignment horizontal="center" vertical="center" readingOrder="1"/>
    </xf>
    <xf numFmtId="0" fontId="4" fillId="4" borderId="10" xfId="0" applyFont="1" applyFill="1" applyBorder="1" applyAlignment="1">
      <alignment horizontal="center" vertical="center" readingOrder="1"/>
    </xf>
    <xf numFmtId="0" fontId="4" fillId="4" borderId="14" xfId="0" applyFont="1" applyFill="1" applyBorder="1" applyAlignment="1">
      <alignment horizontal="center" vertical="center" readingOrder="1"/>
    </xf>
    <xf numFmtId="0" fontId="8" fillId="3" borderId="15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right" vertical="center" wrapText="1" readingOrder="1"/>
    </xf>
    <xf numFmtId="0" fontId="4" fillId="4" borderId="15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horizontal="center" vertical="center" wrapText="1" readingOrder="1"/>
    </xf>
    <xf numFmtId="0" fontId="4" fillId="4" borderId="13" xfId="0" applyFont="1" applyFill="1" applyBorder="1" applyAlignment="1">
      <alignment horizontal="center" vertical="center" wrapText="1" readingOrder="1"/>
    </xf>
    <xf numFmtId="0" fontId="4" fillId="4" borderId="0" xfId="0" applyFont="1" applyFill="1" applyAlignment="1">
      <alignment horizontal="center" vertical="center" readingOrder="1"/>
    </xf>
    <xf numFmtId="0" fontId="21" fillId="4" borderId="0" xfId="0" applyFont="1" applyFill="1" applyAlignment="1">
      <alignment horizontal="center" vertical="center" wrapText="1"/>
    </xf>
    <xf numFmtId="0" fontId="6" fillId="4" borderId="10" xfId="0" applyFont="1" applyFill="1" applyBorder="1" applyAlignment="1">
      <alignment horizontal="left"/>
    </xf>
    <xf numFmtId="0" fontId="6" fillId="4" borderId="0" xfId="0" applyFont="1" applyFill="1" applyAlignment="1">
      <alignment horizontal="left" vertical="center" readingOrder="1"/>
    </xf>
    <xf numFmtId="0" fontId="6" fillId="4" borderId="0" xfId="0" applyFont="1" applyFill="1" applyAlignment="1">
      <alignment horizontal="left" vertical="center" wrapText="1" readingOrder="1"/>
    </xf>
    <xf numFmtId="0" fontId="6" fillId="3" borderId="8" xfId="0" applyFont="1" applyFill="1" applyBorder="1" applyAlignment="1">
      <alignment horizontal="center" vertical="center" wrapText="1" readingOrder="1"/>
    </xf>
    <xf numFmtId="0" fontId="6" fillId="3" borderId="9" xfId="0" applyFont="1" applyFill="1" applyBorder="1" applyAlignment="1">
      <alignment horizontal="center" vertical="center" wrapText="1" readingOrder="1"/>
    </xf>
    <xf numFmtId="0" fontId="6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horizontal="left" vertical="center"/>
    </xf>
    <xf numFmtId="0" fontId="4" fillId="4" borderId="9" xfId="0" applyFont="1" applyFill="1" applyBorder="1" applyAlignment="1">
      <alignment horizontal="right" vertical="top" wrapText="1" readingOrder="1"/>
    </xf>
    <xf numFmtId="0" fontId="6" fillId="4" borderId="7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vertical="top" wrapText="1"/>
    </xf>
    <xf numFmtId="0" fontId="22" fillId="4" borderId="0" xfId="0" applyFont="1" applyFill="1" applyAlignment="1">
      <alignment horizontal="center" vertical="top"/>
    </xf>
    <xf numFmtId="0" fontId="5" fillId="4" borderId="23" xfId="0" applyFont="1" applyFill="1" applyBorder="1" applyAlignment="1">
      <alignment vertical="top" wrapText="1"/>
    </xf>
    <xf numFmtId="0" fontId="6" fillId="4" borderId="8" xfId="0" applyFont="1" applyFill="1" applyBorder="1" applyAlignment="1">
      <alignment horizontal="center" vertical="top" wrapText="1" readingOrder="1"/>
    </xf>
    <xf numFmtId="0" fontId="6" fillId="4" borderId="9" xfId="0" applyFont="1" applyFill="1" applyBorder="1" applyAlignment="1">
      <alignment horizontal="center" vertical="top" wrapText="1" readingOrder="1"/>
    </xf>
    <xf numFmtId="0" fontId="4" fillId="4" borderId="18" xfId="0" applyFont="1" applyFill="1" applyBorder="1" applyAlignment="1">
      <alignment horizontal="left" vertical="top" wrapText="1" readingOrder="1"/>
    </xf>
    <xf numFmtId="0" fontId="6" fillId="4" borderId="15" xfId="0" applyFont="1" applyFill="1" applyBorder="1" applyAlignment="1">
      <alignment horizontal="center" vertical="top" wrapText="1" readingOrder="1"/>
    </xf>
    <xf numFmtId="0" fontId="6" fillId="4" borderId="16" xfId="0" applyFont="1" applyFill="1" applyBorder="1" applyAlignment="1">
      <alignment horizontal="center" vertical="top" wrapText="1" readingOrder="1"/>
    </xf>
    <xf numFmtId="0" fontId="6" fillId="4" borderId="13" xfId="0" applyFont="1" applyFill="1" applyBorder="1" applyAlignment="1">
      <alignment horizontal="center" vertical="top" wrapText="1" readingOrder="1"/>
    </xf>
    <xf numFmtId="0" fontId="15" fillId="4" borderId="7" xfId="0" applyFont="1" applyFill="1" applyBorder="1" applyAlignment="1">
      <alignment horizontal="center" vertical="top" wrapText="1"/>
    </xf>
    <xf numFmtId="0" fontId="12" fillId="4" borderId="0" xfId="0" applyFont="1" applyFill="1" applyAlignment="1">
      <alignment horizontal="center" vertical="top" wrapText="1"/>
    </xf>
    <xf numFmtId="0" fontId="12" fillId="4" borderId="0" xfId="0" applyFont="1" applyFill="1" applyAlignment="1">
      <alignment horizontal="left" vertical="top" wrapText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0" fontId="6" fillId="4" borderId="12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horizontal="right" vertical="center" wrapText="1" readingOrder="1"/>
    </xf>
    <xf numFmtId="4" fontId="6" fillId="3" borderId="8" xfId="0" applyNumberFormat="1" applyFont="1" applyFill="1" applyBorder="1" applyAlignment="1">
      <alignment horizontal="center" vertical="center" wrapText="1" readingOrder="1"/>
    </xf>
    <xf numFmtId="4" fontId="6" fillId="3" borderId="9" xfId="0" applyNumberFormat="1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horizontal="right" vertical="center" wrapText="1" readingOrder="1"/>
    </xf>
    <xf numFmtId="0" fontId="4" fillId="4" borderId="13" xfId="0" applyFont="1" applyFill="1" applyBorder="1" applyAlignment="1">
      <alignment horizontal="right" vertical="center" wrapText="1" readingOrder="1"/>
    </xf>
    <xf numFmtId="0" fontId="4" fillId="4" borderId="18" xfId="0" applyFont="1" applyFill="1" applyBorder="1" applyAlignment="1">
      <alignment horizontal="center" vertical="center" readingOrder="1"/>
    </xf>
    <xf numFmtId="0" fontId="6" fillId="4" borderId="37" xfId="0" applyFont="1" applyFill="1" applyBorder="1" applyAlignment="1">
      <alignment horizontal="center" vertical="center" wrapText="1" readingOrder="1"/>
    </xf>
    <xf numFmtId="0" fontId="6" fillId="4" borderId="3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right" vertical="top" wrapText="1" readingOrder="1"/>
    </xf>
    <xf numFmtId="4" fontId="6" fillId="3" borderId="38" xfId="0" applyNumberFormat="1" applyFont="1" applyFill="1" applyBorder="1" applyAlignment="1">
      <alignment horizontal="center" vertical="center" wrapText="1" readingOrder="1"/>
    </xf>
    <xf numFmtId="4" fontId="6" fillId="3" borderId="40" xfId="0" applyNumberFormat="1" applyFont="1" applyFill="1" applyBorder="1" applyAlignment="1">
      <alignment horizontal="center" vertical="center" wrapText="1" readingOrder="1"/>
    </xf>
    <xf numFmtId="0" fontId="6" fillId="4" borderId="28" xfId="0" applyFont="1" applyFill="1" applyBorder="1" applyAlignment="1">
      <alignment horizontal="center" vertical="center" wrapText="1" readingOrder="1"/>
    </xf>
    <xf numFmtId="0" fontId="6" fillId="4" borderId="30" xfId="0" applyFont="1" applyFill="1" applyBorder="1" applyAlignment="1">
      <alignment horizontal="center" vertical="center" wrapText="1" readingOrder="1"/>
    </xf>
    <xf numFmtId="0" fontId="6" fillId="4" borderId="26" xfId="0" applyFont="1" applyFill="1" applyBorder="1" applyAlignment="1">
      <alignment horizontal="center" vertical="center" wrapText="1" readingOrder="1"/>
    </xf>
    <xf numFmtId="0" fontId="6" fillId="4" borderId="27" xfId="0" applyFont="1" applyFill="1" applyBorder="1" applyAlignment="1">
      <alignment horizontal="center" vertical="center" wrapText="1" readingOrder="1"/>
    </xf>
    <xf numFmtId="0" fontId="8" fillId="4" borderId="15" xfId="0" applyFont="1" applyFill="1" applyBorder="1" applyAlignment="1">
      <alignment horizontal="left" vertical="top" wrapText="1" readingOrder="1"/>
    </xf>
    <xf numFmtId="0" fontId="8" fillId="4" borderId="13" xfId="0" applyFont="1" applyFill="1" applyBorder="1" applyAlignment="1">
      <alignment horizontal="left" vertical="top" wrapText="1" readingOrder="1"/>
    </xf>
    <xf numFmtId="0" fontId="8" fillId="4" borderId="15" xfId="0" applyFont="1" applyFill="1" applyBorder="1" applyAlignment="1">
      <alignment horizontal="left" vertical="top" wrapText="1"/>
    </xf>
    <xf numFmtId="0" fontId="8" fillId="4" borderId="13" xfId="0" applyFont="1" applyFill="1" applyBorder="1" applyAlignment="1">
      <alignment horizontal="left" vertical="top" wrapText="1"/>
    </xf>
    <xf numFmtId="0" fontId="4" fillId="4" borderId="0" xfId="0" applyFont="1" applyFill="1" applyAlignment="1">
      <alignment horizontal="left" vertical="top" wrapText="1" readingOrder="1"/>
    </xf>
    <xf numFmtId="0" fontId="6" fillId="4" borderId="12" xfId="0" applyFont="1" applyFill="1" applyBorder="1" applyAlignment="1">
      <alignment horizontal="center" vertical="top" wrapText="1" readingOrder="1"/>
    </xf>
    <xf numFmtId="0" fontId="28" fillId="4" borderId="15" xfId="0" applyFont="1" applyFill="1" applyBorder="1" applyAlignment="1">
      <alignment vertical="top" wrapText="1"/>
    </xf>
    <xf numFmtId="0" fontId="28" fillId="4" borderId="13" xfId="0" applyFont="1" applyFill="1" applyBorder="1" applyAlignment="1">
      <alignment vertical="top" wrapText="1"/>
    </xf>
    <xf numFmtId="0" fontId="8" fillId="4" borderId="12" xfId="0" applyFont="1" applyFill="1" applyBorder="1" applyAlignment="1">
      <alignment horizontal="center" vertical="center" wrapText="1" readingOrder="1"/>
    </xf>
    <xf numFmtId="4" fontId="8" fillId="4" borderId="8" xfId="0" applyNumberFormat="1" applyFont="1" applyFill="1" applyBorder="1" applyAlignment="1">
      <alignment horizontal="center" vertical="center" wrapText="1" readingOrder="1"/>
    </xf>
    <xf numFmtId="4" fontId="8" fillId="4" borderId="9" xfId="0" applyNumberFormat="1" applyFont="1" applyFill="1" applyBorder="1" applyAlignment="1">
      <alignment horizontal="center" vertical="center" wrapText="1" readingOrder="1"/>
    </xf>
    <xf numFmtId="4" fontId="8" fillId="4" borderId="12" xfId="0" applyNumberFormat="1" applyFont="1" applyFill="1" applyBorder="1" applyAlignment="1">
      <alignment horizontal="center" vertical="center" wrapText="1" readingOrder="1"/>
    </xf>
    <xf numFmtId="0" fontId="6" fillId="0" borderId="0" xfId="0" applyFont="1" applyAlignment="1">
      <alignment horizontal="center"/>
    </xf>
    <xf numFmtId="0" fontId="6" fillId="3" borderId="7" xfId="0" applyFont="1" applyFill="1" applyBorder="1" applyAlignment="1">
      <alignment horizontal="center" vertical="center"/>
    </xf>
    <xf numFmtId="2" fontId="6" fillId="4" borderId="7" xfId="0" applyNumberFormat="1" applyFont="1" applyFill="1" applyBorder="1" applyAlignment="1">
      <alignment horizontal="center" vertical="center"/>
    </xf>
    <xf numFmtId="164" fontId="46" fillId="10" borderId="7" xfId="1" applyFont="1" applyFill="1" applyBorder="1" applyAlignment="1">
      <alignment vertical="top" wrapText="1"/>
    </xf>
    <xf numFmtId="4" fontId="44" fillId="10" borderId="7" xfId="0" applyNumberFormat="1" applyFont="1" applyFill="1" applyBorder="1" applyAlignment="1">
      <alignment horizontal="center" vertical="top" wrapText="1" readingOrder="1"/>
    </xf>
    <xf numFmtId="4" fontId="44" fillId="10" borderId="9" xfId="0" applyNumberFormat="1" applyFont="1" applyFill="1" applyBorder="1" applyAlignment="1">
      <alignment horizontal="center" vertical="top" wrapText="1" readingOrder="1"/>
    </xf>
    <xf numFmtId="4" fontId="43" fillId="10" borderId="7" xfId="0" applyNumberFormat="1" applyFont="1" applyFill="1" applyBorder="1" applyAlignment="1">
      <alignment horizontal="center" vertical="top" wrapText="1" readingOrder="1"/>
    </xf>
    <xf numFmtId="4" fontId="44" fillId="10" borderId="7" xfId="0" applyNumberFormat="1" applyFont="1" applyFill="1" applyBorder="1"/>
    <xf numFmtId="165" fontId="4" fillId="10" borderId="7" xfId="0" applyNumberFormat="1" applyFont="1" applyFill="1" applyBorder="1" applyAlignment="1">
      <alignment horizontal="center"/>
    </xf>
    <xf numFmtId="4" fontId="8" fillId="10" borderId="7" xfId="0" applyNumberFormat="1" applyFont="1" applyFill="1" applyBorder="1" applyAlignment="1">
      <alignment horizontal="center" vertical="center" wrapText="1" readingOrder="1"/>
    </xf>
    <xf numFmtId="4" fontId="37" fillId="4" borderId="7" xfId="0" applyNumberFormat="1" applyFont="1" applyFill="1" applyBorder="1" applyAlignment="1">
      <alignment horizontal="center" vertical="top"/>
    </xf>
    <xf numFmtId="4" fontId="37" fillId="4" borderId="7" xfId="1" applyNumberFormat="1" applyFont="1" applyFill="1" applyBorder="1" applyAlignment="1">
      <alignment horizontal="center" vertical="top"/>
    </xf>
    <xf numFmtId="4" fontId="37" fillId="4" borderId="27" xfId="1" applyNumberFormat="1" applyFont="1" applyFill="1" applyBorder="1" applyAlignment="1">
      <alignment horizontal="center" vertical="top"/>
    </xf>
    <xf numFmtId="0" fontId="21" fillId="3" borderId="9" xfId="0" applyFont="1" applyFill="1" applyBorder="1" applyAlignment="1">
      <alignment vertical="center" wrapText="1"/>
    </xf>
    <xf numFmtId="0" fontId="37" fillId="3" borderId="8" xfId="0" applyFont="1" applyFill="1" applyBorder="1" applyAlignment="1">
      <alignment vertical="center"/>
    </xf>
    <xf numFmtId="0" fontId="21" fillId="3" borderId="47" xfId="0" applyFont="1" applyFill="1" applyBorder="1" applyAlignment="1">
      <alignment vertical="center" wrapText="1"/>
    </xf>
    <xf numFmtId="0" fontId="55" fillId="0" borderId="29" xfId="0" applyFont="1" applyBorder="1" applyAlignment="1">
      <alignment vertical="center" wrapText="1"/>
    </xf>
    <xf numFmtId="0" fontId="55" fillId="0" borderId="30" xfId="0" applyFont="1" applyBorder="1" applyAlignment="1">
      <alignment vertical="center" wrapText="1"/>
    </xf>
    <xf numFmtId="0" fontId="55" fillId="0" borderId="9" xfId="0" applyFont="1" applyBorder="1" applyAlignment="1">
      <alignment vertical="center" wrapText="1"/>
    </xf>
    <xf numFmtId="0" fontId="55" fillId="0" borderId="7" xfId="0" applyFont="1" applyBorder="1" applyAlignment="1">
      <alignment vertical="center" wrapText="1"/>
    </xf>
    <xf numFmtId="0" fontId="51" fillId="0" borderId="0" xfId="0" applyFont="1"/>
    <xf numFmtId="0" fontId="37" fillId="3" borderId="8" xfId="0" applyFont="1" applyFill="1" applyBorder="1" applyAlignment="1">
      <alignment vertical="center" wrapText="1"/>
    </xf>
    <xf numFmtId="0" fontId="37" fillId="3" borderId="9" xfId="0" applyFont="1" applyFill="1" applyBorder="1" applyAlignment="1">
      <alignment horizontal="center" vertical="center"/>
    </xf>
    <xf numFmtId="4" fontId="37" fillId="3" borderId="9" xfId="0" applyNumberFormat="1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wrapText="1" readingOrder="1"/>
    </xf>
    <xf numFmtId="0" fontId="37" fillId="3" borderId="7" xfId="0" applyFont="1" applyFill="1" applyBorder="1" applyAlignment="1">
      <alignment horizontal="center"/>
    </xf>
    <xf numFmtId="4" fontId="37" fillId="3" borderId="7" xfId="0" applyNumberFormat="1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 wrapText="1" readingOrder="1"/>
    </xf>
    <xf numFmtId="0" fontId="21" fillId="3" borderId="7" xfId="0" applyFont="1" applyFill="1" applyBorder="1" applyAlignment="1">
      <alignment horizontal="center"/>
    </xf>
    <xf numFmtId="4" fontId="21" fillId="3" borderId="7" xfId="0" applyNumberFormat="1" applyFont="1" applyFill="1" applyBorder="1" applyAlignment="1">
      <alignment horizontal="center"/>
    </xf>
    <xf numFmtId="0" fontId="37" fillId="3" borderId="8" xfId="0" applyFont="1" applyFill="1" applyBorder="1" applyAlignment="1">
      <alignment horizontal="center"/>
    </xf>
    <xf numFmtId="4" fontId="37" fillId="3" borderId="8" xfId="0" applyNumberFormat="1" applyFont="1" applyFill="1" applyBorder="1" applyAlignment="1">
      <alignment horizontal="center"/>
    </xf>
    <xf numFmtId="0" fontId="51" fillId="0" borderId="7" xfId="0" applyFont="1" applyBorder="1" applyAlignment="1">
      <alignment horizontal="center" wrapText="1"/>
    </xf>
    <xf numFmtId="0" fontId="37" fillId="3" borderId="9" xfId="0" applyFont="1" applyFill="1" applyBorder="1" applyAlignment="1">
      <alignment horizontal="center"/>
    </xf>
    <xf numFmtId="4" fontId="37" fillId="3" borderId="9" xfId="0" applyNumberFormat="1" applyFont="1" applyFill="1" applyBorder="1" applyAlignment="1">
      <alignment horizontal="center"/>
    </xf>
    <xf numFmtId="0" fontId="55" fillId="0" borderId="7" xfId="0" applyFont="1" applyBorder="1" applyAlignment="1">
      <alignment horizontal="center" wrapText="1"/>
    </xf>
    <xf numFmtId="0" fontId="55" fillId="0" borderId="27" xfId="0" applyFont="1" applyBorder="1" applyAlignment="1">
      <alignment horizontal="center" wrapText="1"/>
    </xf>
    <xf numFmtId="0" fontId="55" fillId="0" borderId="9" xfId="0" applyFont="1" applyBorder="1" applyAlignment="1">
      <alignment horizontal="center" wrapText="1"/>
    </xf>
    <xf numFmtId="0" fontId="40" fillId="0" borderId="30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9" xfId="0" applyFont="1" applyBorder="1" applyAlignment="1">
      <alignment horizontal="center" vertical="center" wrapText="1"/>
    </xf>
    <xf numFmtId="4" fontId="37" fillId="9" borderId="7" xfId="0" applyNumberFormat="1" applyFont="1" applyFill="1" applyBorder="1" applyAlignment="1">
      <alignment horizontal="right" vertic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zoomScale="80" zoomScaleNormal="80" workbookViewId="0">
      <selection activeCell="B3" sqref="B3:K4"/>
    </sheetView>
  </sheetViews>
  <sheetFormatPr defaultColWidth="9.125" defaultRowHeight="15" x14ac:dyDescent="0.25"/>
  <cols>
    <col min="1" max="1" width="23.75" style="35" customWidth="1"/>
    <col min="2" max="3" width="22.625" style="35" customWidth="1"/>
    <col min="4" max="4" width="14.25" style="35" customWidth="1"/>
    <col min="5" max="5" width="13.125" style="35" customWidth="1"/>
    <col min="6" max="6" width="15.125" style="35" customWidth="1"/>
    <col min="7" max="7" width="11.875" style="35" customWidth="1"/>
    <col min="8" max="8" width="12.75" style="35" customWidth="1"/>
    <col min="9" max="9" width="16.625" style="35" customWidth="1"/>
    <col min="10" max="10" width="13.125" style="35" customWidth="1"/>
    <col min="11" max="11" width="23.875" style="35" customWidth="1"/>
    <col min="12" max="13" width="9.125" style="35"/>
    <col min="14" max="14" width="21.25" style="35" customWidth="1"/>
    <col min="15" max="15" width="16.75" style="35" customWidth="1"/>
    <col min="16" max="16" width="13.75" style="35" customWidth="1"/>
    <col min="17" max="16384" width="9.125" style="35"/>
  </cols>
  <sheetData>
    <row r="1" spans="1:16" x14ac:dyDescent="0.25">
      <c r="A1" s="41"/>
      <c r="B1" s="41"/>
      <c r="C1" s="41"/>
      <c r="D1" s="41"/>
      <c r="E1" s="41"/>
      <c r="F1" s="41"/>
      <c r="G1" s="41"/>
      <c r="H1" s="41"/>
      <c r="I1" s="520" t="s">
        <v>309</v>
      </c>
      <c r="J1" s="520"/>
      <c r="K1" s="41"/>
    </row>
    <row r="2" spans="1:16" ht="105" customHeight="1" x14ac:dyDescent="0.25">
      <c r="A2" s="41"/>
      <c r="B2" s="41"/>
      <c r="C2" s="41"/>
      <c r="D2" s="41"/>
      <c r="E2" s="41"/>
      <c r="F2" s="41"/>
      <c r="G2" s="41"/>
      <c r="H2" s="41"/>
      <c r="I2" s="521" t="s">
        <v>560</v>
      </c>
      <c r="J2" s="521"/>
      <c r="K2" s="521"/>
      <c r="L2" s="160"/>
      <c r="M2" s="160"/>
    </row>
    <row r="3" spans="1:16" ht="30" x14ac:dyDescent="0.25">
      <c r="A3" s="180" t="s">
        <v>211</v>
      </c>
      <c r="B3" s="522" t="str">
        <f>'инновации+добровольчество0,3664'!B3:H3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22"/>
      <c r="D3" s="522"/>
      <c r="E3" s="522"/>
      <c r="F3" s="522"/>
      <c r="G3" s="522"/>
      <c r="H3" s="522"/>
      <c r="I3" s="522"/>
      <c r="J3" s="522"/>
      <c r="K3" s="522"/>
    </row>
    <row r="4" spans="1:16" x14ac:dyDescent="0.25">
      <c r="A4" s="41"/>
      <c r="B4" s="523"/>
      <c r="C4" s="523"/>
      <c r="D4" s="523"/>
      <c r="E4" s="523"/>
      <c r="F4" s="523"/>
      <c r="G4" s="523"/>
      <c r="H4" s="523"/>
      <c r="I4" s="523"/>
      <c r="J4" s="523"/>
      <c r="K4" s="523"/>
    </row>
    <row r="5" spans="1:16" ht="15" customHeight="1" x14ac:dyDescent="0.25">
      <c r="A5" s="524" t="s">
        <v>85</v>
      </c>
      <c r="B5" s="525"/>
      <c r="C5" s="525"/>
      <c r="D5" s="524" t="s">
        <v>32</v>
      </c>
      <c r="E5" s="516"/>
      <c r="F5" s="516"/>
      <c r="G5" s="516"/>
      <c r="H5" s="516"/>
      <c r="I5" s="516"/>
      <c r="J5" s="517"/>
      <c r="K5" s="518" t="s">
        <v>33</v>
      </c>
    </row>
    <row r="6" spans="1:16" ht="120" customHeight="1" x14ac:dyDescent="0.25">
      <c r="A6" s="181" t="s">
        <v>94</v>
      </c>
      <c r="B6" s="181" t="s">
        <v>95</v>
      </c>
      <c r="C6" s="181" t="s">
        <v>96</v>
      </c>
      <c r="D6" s="182" t="s">
        <v>97</v>
      </c>
      <c r="E6" s="183" t="s">
        <v>98</v>
      </c>
      <c r="F6" s="184" t="s">
        <v>103</v>
      </c>
      <c r="G6" s="185" t="s">
        <v>99</v>
      </c>
      <c r="H6" s="185" t="s">
        <v>102</v>
      </c>
      <c r="I6" s="185" t="s">
        <v>100</v>
      </c>
      <c r="J6" s="185" t="s">
        <v>101</v>
      </c>
      <c r="K6" s="519"/>
    </row>
    <row r="7" spans="1:16" x14ac:dyDescent="0.25">
      <c r="A7" s="186">
        <v>1</v>
      </c>
      <c r="B7" s="186">
        <v>2</v>
      </c>
      <c r="C7" s="186">
        <v>3</v>
      </c>
      <c r="D7" s="187">
        <v>4</v>
      </c>
      <c r="E7" s="188">
        <v>5</v>
      </c>
      <c r="F7" s="188">
        <v>6</v>
      </c>
      <c r="G7" s="188">
        <v>7</v>
      </c>
      <c r="H7" s="188">
        <v>8</v>
      </c>
      <c r="I7" s="188">
        <v>9</v>
      </c>
      <c r="J7" s="188">
        <v>10</v>
      </c>
      <c r="K7" s="189">
        <v>11</v>
      </c>
      <c r="N7" s="36"/>
    </row>
    <row r="8" spans="1:16" x14ac:dyDescent="0.25">
      <c r="A8" s="383">
        <f>'инновации+добровольчество0,3664'!I27</f>
        <v>2098984.7102492163</v>
      </c>
      <c r="B8" s="383">
        <f>'инновации+добровольчество0,3664'!G56</f>
        <v>139671.68137599999</v>
      </c>
      <c r="C8" s="383">
        <f>'инновации+добровольчество0,3664'!G151</f>
        <v>373647</v>
      </c>
      <c r="D8" s="384">
        <f>'инновации+добровольчество0,3664'!F195</f>
        <v>118691.623488</v>
      </c>
      <c r="E8" s="385">
        <f>'инновации+добровольчество0,3664'!F263</f>
        <v>180580.24000000002</v>
      </c>
      <c r="F8" s="5">
        <v>0</v>
      </c>
      <c r="G8" s="385">
        <f>'инновации+добровольчество0,3664'!G215</f>
        <v>84953.791520000013</v>
      </c>
      <c r="H8" s="385">
        <f>'инновации+добровольчество0,3664'!G223</f>
        <v>20152</v>
      </c>
      <c r="I8" s="385">
        <f>'инновации+добровольчество0,3664'!I164+'инновации+добровольчество0,3664'!F175</f>
        <v>1079077.4566869761</v>
      </c>
      <c r="J8" s="5">
        <f>'инновации+добровольчество0,3664'!G181+'инновации+добровольчество0,3664'!F521</f>
        <v>208455.03500800004</v>
      </c>
      <c r="K8" s="190">
        <f>SUM(A8:J8)</f>
        <v>4304213.5383281931</v>
      </c>
    </row>
    <row r="9" spans="1:16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6" ht="39" customHeight="1" x14ac:dyDescent="0.25">
      <c r="A10" s="191" t="s">
        <v>212</v>
      </c>
      <c r="B10" s="522" t="str">
        <f>'патриотика0,3664'!B3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22"/>
      <c r="D10" s="522"/>
      <c r="E10" s="522"/>
      <c r="F10" s="522"/>
      <c r="G10" s="522"/>
      <c r="H10" s="522"/>
      <c r="I10" s="522"/>
      <c r="J10" s="522"/>
      <c r="K10" s="522"/>
      <c r="N10" s="179" t="s">
        <v>179</v>
      </c>
      <c r="O10" s="164">
        <f>K8+K15+K23</f>
        <v>12644195.769280003</v>
      </c>
      <c r="P10" s="36">
        <v>12644195.77</v>
      </c>
    </row>
    <row r="11" spans="1:16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168</v>
      </c>
      <c r="O11" s="36">
        <f>P10-O10</f>
        <v>7.1999616920948029E-4</v>
      </c>
      <c r="P11" s="36"/>
    </row>
    <row r="12" spans="1:16" ht="45" customHeight="1" x14ac:dyDescent="0.25">
      <c r="A12" s="524" t="s">
        <v>85</v>
      </c>
      <c r="B12" s="525"/>
      <c r="C12" s="525"/>
      <c r="D12" s="524" t="s">
        <v>32</v>
      </c>
      <c r="E12" s="516"/>
      <c r="F12" s="516"/>
      <c r="G12" s="516"/>
      <c r="H12" s="516"/>
      <c r="I12" s="516"/>
      <c r="J12" s="517"/>
      <c r="K12" s="518" t="s">
        <v>33</v>
      </c>
      <c r="P12" s="36"/>
    </row>
    <row r="13" spans="1:16" ht="85.15" customHeight="1" x14ac:dyDescent="0.25">
      <c r="A13" s="181" t="s">
        <v>94</v>
      </c>
      <c r="B13" s="181" t="s">
        <v>95</v>
      </c>
      <c r="C13" s="181" t="s">
        <v>96</v>
      </c>
      <c r="D13" s="182" t="s">
        <v>97</v>
      </c>
      <c r="E13" s="183" t="s">
        <v>98</v>
      </c>
      <c r="F13" s="184" t="s">
        <v>103</v>
      </c>
      <c r="G13" s="185" t="s">
        <v>99</v>
      </c>
      <c r="H13" s="185" t="s">
        <v>102</v>
      </c>
      <c r="I13" s="185" t="s">
        <v>100</v>
      </c>
      <c r="J13" s="185" t="s">
        <v>101</v>
      </c>
      <c r="K13" s="519"/>
      <c r="P13" s="36"/>
    </row>
    <row r="14" spans="1:16" x14ac:dyDescent="0.25">
      <c r="A14" s="192">
        <v>1</v>
      </c>
      <c r="B14" s="192">
        <v>2</v>
      </c>
      <c r="C14" s="192">
        <v>3</v>
      </c>
      <c r="D14" s="193">
        <v>4</v>
      </c>
      <c r="E14" s="188">
        <v>6</v>
      </c>
      <c r="F14" s="188">
        <v>7</v>
      </c>
      <c r="G14" s="188">
        <v>8</v>
      </c>
      <c r="H14" s="188">
        <v>9</v>
      </c>
      <c r="I14" s="188">
        <v>10</v>
      </c>
      <c r="J14" s="188">
        <v>11</v>
      </c>
      <c r="K14" s="189">
        <v>12</v>
      </c>
    </row>
    <row r="15" spans="1:16" x14ac:dyDescent="0.25">
      <c r="A15" s="383">
        <f>'патриотика0,3664'!I26</f>
        <v>2098984.7102492163</v>
      </c>
      <c r="B15" s="383">
        <f>'патриотика0,3664'!G225</f>
        <v>139671.68137599999</v>
      </c>
      <c r="C15" s="383">
        <f>'патриотика0,3664'!G157</f>
        <v>980220</v>
      </c>
      <c r="D15" s="384">
        <f>'патриотика0,3664'!F206</f>
        <v>118691.623488</v>
      </c>
      <c r="E15" s="385">
        <f>'патриотика0,3664'!F283</f>
        <v>180580.24000000002</v>
      </c>
      <c r="F15" s="5">
        <v>0</v>
      </c>
      <c r="G15" s="385">
        <f>'патриотика0,3664'!G236</f>
        <v>84953.791520000013</v>
      </c>
      <c r="H15" s="385">
        <f>'патриотика0,3664'!G244</f>
        <v>20152</v>
      </c>
      <c r="I15" s="385">
        <f>'патриотика0,3664'!I172+'патриотика0,3664'!F182</f>
        <v>1079077.4566869761</v>
      </c>
      <c r="J15" s="5">
        <f>'патриотика0,3664'!G212+'патриотика0,3664'!F536</f>
        <v>208455.03500800004</v>
      </c>
      <c r="K15" s="190">
        <f>SUM(A15:J15)</f>
        <v>4910786.5383281931</v>
      </c>
      <c r="N15" s="36"/>
    </row>
    <row r="16" spans="1:16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91" t="s">
        <v>212</v>
      </c>
      <c r="B18" s="522" t="str">
        <f>'таланты+инициативы0,2672'!B3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22"/>
      <c r="D18" s="522"/>
      <c r="E18" s="522"/>
      <c r="F18" s="522"/>
      <c r="G18" s="522"/>
      <c r="H18" s="522"/>
      <c r="I18" s="522"/>
      <c r="J18" s="522"/>
      <c r="K18" s="522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513" t="s">
        <v>42</v>
      </c>
      <c r="B20" s="514"/>
      <c r="C20" s="514"/>
      <c r="D20" s="515" t="s">
        <v>32</v>
      </c>
      <c r="E20" s="516"/>
      <c r="F20" s="516"/>
      <c r="G20" s="516"/>
      <c r="H20" s="516"/>
      <c r="I20" s="516"/>
      <c r="J20" s="517"/>
      <c r="K20" s="518" t="s">
        <v>33</v>
      </c>
    </row>
    <row r="21" spans="1:14" ht="84" customHeight="1" x14ac:dyDescent="0.25">
      <c r="A21" s="184" t="s">
        <v>94</v>
      </c>
      <c r="B21" s="184" t="s">
        <v>95</v>
      </c>
      <c r="C21" s="184" t="s">
        <v>96</v>
      </c>
      <c r="D21" s="194" t="s">
        <v>97</v>
      </c>
      <c r="E21" s="195" t="s">
        <v>98</v>
      </c>
      <c r="F21" s="184" t="s">
        <v>103</v>
      </c>
      <c r="G21" s="196" t="s">
        <v>99</v>
      </c>
      <c r="H21" s="196" t="s">
        <v>102</v>
      </c>
      <c r="I21" s="196" t="s">
        <v>100</v>
      </c>
      <c r="J21" s="196" t="s">
        <v>101</v>
      </c>
      <c r="K21" s="519"/>
    </row>
    <row r="22" spans="1:14" x14ac:dyDescent="0.25">
      <c r="A22" s="192">
        <v>1</v>
      </c>
      <c r="B22" s="192">
        <v>2</v>
      </c>
      <c r="C22" s="192">
        <v>3</v>
      </c>
      <c r="D22" s="187">
        <v>5</v>
      </c>
      <c r="E22" s="188">
        <v>6</v>
      </c>
      <c r="F22" s="188">
        <v>7</v>
      </c>
      <c r="G22" s="188">
        <v>8</v>
      </c>
      <c r="H22" s="188">
        <v>9</v>
      </c>
      <c r="I22" s="188">
        <v>10</v>
      </c>
      <c r="J22" s="188">
        <v>11</v>
      </c>
      <c r="K22" s="189">
        <v>12</v>
      </c>
    </row>
    <row r="23" spans="1:14" x14ac:dyDescent="0.25">
      <c r="A23" s="383">
        <f>'таланты+инициативы0,2672'!I26</f>
        <v>1530700.6449415684</v>
      </c>
      <c r="B23" s="383">
        <f>'таланты+инициативы0,2672'!G186</f>
        <v>101856.637248</v>
      </c>
      <c r="C23" s="383">
        <f>'таланты+инициативы0,2672'!F124</f>
        <v>562800</v>
      </c>
      <c r="D23" s="384">
        <f>'таланты+инициативы0,2672'!F171</f>
        <v>86556.763024000014</v>
      </c>
      <c r="E23" s="385">
        <f>'таланты+инициативы0,2672'!F233+0.02</f>
        <v>131689.54</v>
      </c>
      <c r="F23" s="5">
        <v>0</v>
      </c>
      <c r="G23" s="385">
        <f>'таланты+инициативы0,2672'!G197</f>
        <v>61953.216960000005</v>
      </c>
      <c r="H23" s="385">
        <f>'таланты+инициативы0,2672'!G205</f>
        <v>14696</v>
      </c>
      <c r="I23" s="385">
        <f>'таланты+инициативы0,2672'!I146+'таланты+инициативы0,2672'!F157</f>
        <v>786925.4604660481</v>
      </c>
      <c r="J23" s="5">
        <f>'таланты+инициативы0,2672'!G176+'таланты+инициативы0,2672'!F486</f>
        <v>152017.42998399999</v>
      </c>
      <c r="K23" s="190">
        <f>SUM(A23:J23)</f>
        <v>3429195.6926236167</v>
      </c>
      <c r="N23" s="36"/>
    </row>
    <row r="24" spans="1:14" x14ac:dyDescent="0.25">
      <c r="A24" s="41"/>
      <c r="B24" s="41"/>
      <c r="C24" s="41"/>
      <c r="D24" s="174"/>
      <c r="E24" s="41"/>
      <c r="F24" s="41"/>
      <c r="G24" s="41"/>
      <c r="H24" s="41"/>
      <c r="I24" s="41"/>
      <c r="J24" s="41"/>
      <c r="K24" s="41"/>
    </row>
    <row r="26" spans="1:14" x14ac:dyDescent="0.25">
      <c r="B26" s="164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442"/>
  <sheetViews>
    <sheetView tabSelected="1" workbookViewId="0">
      <selection activeCell="D2" sqref="D2"/>
    </sheetView>
  </sheetViews>
  <sheetFormatPr defaultRowHeight="15" x14ac:dyDescent="0.25"/>
  <cols>
    <col min="1" max="1" width="31.75" style="504" customWidth="1"/>
    <col min="2" max="2" width="25.75" style="504" customWidth="1"/>
    <col min="3" max="3" width="41.875" style="504" customWidth="1"/>
    <col min="4" max="4" width="15.125" style="504" customWidth="1"/>
    <col min="5" max="5" width="41.5" style="504" customWidth="1"/>
    <col min="6" max="16384" width="9" style="504"/>
  </cols>
  <sheetData>
    <row r="1" spans="1:6" ht="108" customHeight="1" x14ac:dyDescent="0.25">
      <c r="D1" s="526" t="s">
        <v>550</v>
      </c>
      <c r="E1" s="526"/>
      <c r="F1" s="135"/>
    </row>
    <row r="3" spans="1:6" x14ac:dyDescent="0.25">
      <c r="A3" s="527" t="s">
        <v>126</v>
      </c>
      <c r="B3" s="527"/>
      <c r="C3" s="527"/>
      <c r="D3" s="527"/>
      <c r="E3" s="527"/>
    </row>
    <row r="4" spans="1:6" ht="35.450000000000003" customHeight="1" x14ac:dyDescent="0.25">
      <c r="A4" s="528" t="s">
        <v>150</v>
      </c>
      <c r="B4" s="528"/>
      <c r="C4" s="528"/>
      <c r="D4" s="528"/>
      <c r="E4" s="528"/>
    </row>
    <row r="5" spans="1:6" ht="60" x14ac:dyDescent="0.25">
      <c r="A5" s="97" t="s">
        <v>127</v>
      </c>
      <c r="B5" s="98" t="s">
        <v>128</v>
      </c>
      <c r="C5" s="97" t="s">
        <v>129</v>
      </c>
      <c r="D5" s="97" t="s">
        <v>130</v>
      </c>
      <c r="E5" s="97" t="s">
        <v>131</v>
      </c>
    </row>
    <row r="6" spans="1:6" x14ac:dyDescent="0.25">
      <c r="A6" s="99">
        <v>1</v>
      </c>
      <c r="B6" s="99">
        <v>2</v>
      </c>
      <c r="C6" s="99">
        <v>3</v>
      </c>
      <c r="D6" s="99">
        <v>4</v>
      </c>
      <c r="E6" s="99">
        <v>5</v>
      </c>
    </row>
    <row r="7" spans="1:6" ht="37.15" customHeight="1" x14ac:dyDescent="0.25">
      <c r="A7" s="542" t="s">
        <v>50</v>
      </c>
      <c r="B7" s="541" t="s">
        <v>151</v>
      </c>
      <c r="C7" s="529" t="s">
        <v>132</v>
      </c>
      <c r="D7" s="530"/>
      <c r="E7" s="531"/>
    </row>
    <row r="8" spans="1:6" ht="14.45" customHeight="1" x14ac:dyDescent="0.25">
      <c r="A8" s="542"/>
      <c r="B8" s="541"/>
      <c r="C8" s="532" t="s">
        <v>133</v>
      </c>
      <c r="D8" s="533"/>
      <c r="E8" s="534"/>
    </row>
    <row r="9" spans="1:6" ht="15" customHeight="1" x14ac:dyDescent="0.25">
      <c r="A9" s="542"/>
      <c r="B9" s="541"/>
      <c r="C9" s="102" t="s">
        <v>140</v>
      </c>
      <c r="D9" s="101" t="s">
        <v>134</v>
      </c>
      <c r="E9" s="218">
        <f>'инновации+добровольчество0,3664'!D26</f>
        <v>2.0518399999999999</v>
      </c>
    </row>
    <row r="10" spans="1:6" ht="15" customHeight="1" x14ac:dyDescent="0.25">
      <c r="A10" s="542"/>
      <c r="B10" s="541"/>
      <c r="C10" s="102" t="s">
        <v>93</v>
      </c>
      <c r="D10" s="100" t="s">
        <v>134</v>
      </c>
      <c r="E10" s="218">
        <f>'инновации+добровольчество0,3664'!D25</f>
        <v>0.3664</v>
      </c>
    </row>
    <row r="11" spans="1:6" ht="13.9" customHeight="1" x14ac:dyDescent="0.25">
      <c r="A11" s="542"/>
      <c r="B11" s="541"/>
      <c r="C11" s="555" t="s">
        <v>144</v>
      </c>
      <c r="D11" s="556"/>
      <c r="E11" s="557"/>
    </row>
    <row r="12" spans="1:6" ht="40.15" customHeight="1" x14ac:dyDescent="0.25">
      <c r="A12" s="542"/>
      <c r="B12" s="541"/>
      <c r="C12" s="113" t="s">
        <v>196</v>
      </c>
      <c r="D12" s="94" t="s">
        <v>39</v>
      </c>
      <c r="E12" s="213">
        <f>'инновации+добровольчество0,3664'!E53</f>
        <v>31.143999999999998</v>
      </c>
    </row>
    <row r="13" spans="1:6" ht="25.15" customHeight="1" x14ac:dyDescent="0.25">
      <c r="A13" s="542"/>
      <c r="B13" s="541"/>
      <c r="C13" s="113" t="s">
        <v>197</v>
      </c>
      <c r="D13" s="94" t="s">
        <v>39</v>
      </c>
      <c r="E13" s="213">
        <f>'инновации+добровольчество0,3664'!E54</f>
        <v>12.457599999999999</v>
      </c>
    </row>
    <row r="14" spans="1:6" ht="21" customHeight="1" x14ac:dyDescent="0.25">
      <c r="A14" s="542"/>
      <c r="B14" s="541"/>
      <c r="C14" s="113" t="s">
        <v>198</v>
      </c>
      <c r="D14" s="94" t="s">
        <v>39</v>
      </c>
      <c r="E14" s="213">
        <f>'инновации+добровольчество0,3664'!E55</f>
        <v>18.686399999999999</v>
      </c>
    </row>
    <row r="15" spans="1:6" ht="32.25" customHeight="1" x14ac:dyDescent="0.25">
      <c r="A15" s="542"/>
      <c r="B15" s="541"/>
      <c r="C15" s="543" t="s">
        <v>145</v>
      </c>
      <c r="D15" s="544"/>
      <c r="E15" s="545"/>
    </row>
    <row r="16" spans="1:6" ht="32.25" customHeight="1" x14ac:dyDescent="0.25">
      <c r="A16" s="542"/>
      <c r="B16" s="541"/>
      <c r="C16" s="505" t="str">
        <f>'инновации+добровольчество0,3664'!A63</f>
        <v>уличная ткань оксфорд хаки</v>
      </c>
      <c r="D16" s="94" t="str">
        <f>'инновации+добровольчество0,3664'!D100</f>
        <v>шт</v>
      </c>
      <c r="E16" s="506">
        <f>'инновации+добровольчество0,3664'!E63</f>
        <v>10</v>
      </c>
    </row>
    <row r="17" spans="1:5" ht="32.25" customHeight="1" x14ac:dyDescent="0.25">
      <c r="A17" s="542"/>
      <c r="B17" s="541"/>
      <c r="C17" s="505" t="str">
        <f>'инновации+добровольчество0,3664'!A64</f>
        <v>уличная ткань оксфорд коричневый</v>
      </c>
      <c r="D17" s="94" t="str">
        <f>'инновации+добровольчество0,3664'!D101</f>
        <v>шт</v>
      </c>
      <c r="E17" s="506">
        <f>'инновации+добровольчество0,3664'!E64</f>
        <v>10</v>
      </c>
    </row>
    <row r="18" spans="1:5" ht="32.25" customHeight="1" x14ac:dyDescent="0.25">
      <c r="A18" s="542"/>
      <c r="B18" s="541"/>
      <c r="C18" s="505" t="str">
        <f>'инновации+добровольчество0,3664'!A65</f>
        <v>уличная ткань оксфорд черный</v>
      </c>
      <c r="D18" s="94" t="str">
        <f>'инновации+добровольчество0,3664'!D102</f>
        <v>шт</v>
      </c>
      <c r="E18" s="506">
        <f>'инновации+добровольчество0,3664'!E65</f>
        <v>1</v>
      </c>
    </row>
    <row r="19" spans="1:5" ht="32.25" customHeight="1" x14ac:dyDescent="0.25">
      <c r="A19" s="542"/>
      <c r="B19" s="541"/>
      <c r="C19" s="505" t="str">
        <f>'инновации+добровольчество0,3664'!A66</f>
        <v xml:space="preserve">шнур хозяйственный </v>
      </c>
      <c r="D19" s="94" t="str">
        <f>'инновации+добровольчество0,3664'!D103</f>
        <v>шт</v>
      </c>
      <c r="E19" s="506">
        <f>'инновации+добровольчество0,3664'!E66</f>
        <v>100</v>
      </c>
    </row>
    <row r="20" spans="1:5" ht="32.25" customHeight="1" x14ac:dyDescent="0.25">
      <c r="A20" s="542"/>
      <c r="B20" s="541"/>
      <c r="C20" s="505" t="str">
        <f>'инновации+добровольчество0,3664'!A67</f>
        <v>полог брезентовый</v>
      </c>
      <c r="D20" s="94" t="str">
        <f>'инновации+добровольчество0,3664'!D104</f>
        <v>шт</v>
      </c>
      <c r="E20" s="506">
        <f>'инновации+добровольчество0,3664'!E67</f>
        <v>1</v>
      </c>
    </row>
    <row r="21" spans="1:5" ht="32.25" customHeight="1" x14ac:dyDescent="0.25">
      <c r="A21" s="542"/>
      <c r="B21" s="541"/>
      <c r="C21" s="505" t="str">
        <f>'инновации+добровольчество0,3664'!A68</f>
        <v>брезент отрез</v>
      </c>
      <c r="D21" s="94" t="str">
        <f>'инновации+добровольчество0,3664'!D105</f>
        <v>шт</v>
      </c>
      <c r="E21" s="506">
        <f>'инновации+добровольчество0,3664'!E68</f>
        <v>20</v>
      </c>
    </row>
    <row r="22" spans="1:5" ht="32.25" customHeight="1" x14ac:dyDescent="0.25">
      <c r="A22" s="542"/>
      <c r="B22" s="541"/>
      <c r="C22" s="505" t="str">
        <f>'инновации+добровольчество0,3664'!A69</f>
        <v>удлинитель атлант</v>
      </c>
      <c r="D22" s="94" t="str">
        <f>'инновации+добровольчество0,3664'!D106</f>
        <v>шт</v>
      </c>
      <c r="E22" s="506">
        <f>'инновации+добровольчество0,3664'!E69</f>
        <v>1</v>
      </c>
    </row>
    <row r="23" spans="1:5" ht="32.25" customHeight="1" x14ac:dyDescent="0.25">
      <c r="A23" s="542"/>
      <c r="B23" s="541"/>
      <c r="C23" s="505" t="str">
        <f>'инновации+добровольчество0,3664'!A70</f>
        <v>удлинитель силовой</v>
      </c>
      <c r="D23" s="94" t="str">
        <f>'инновации+добровольчество0,3664'!D107</f>
        <v>шт</v>
      </c>
      <c r="E23" s="506">
        <f>'инновации+добровольчество0,3664'!E70</f>
        <v>1</v>
      </c>
    </row>
    <row r="24" spans="1:5" ht="32.25" customHeight="1" x14ac:dyDescent="0.25">
      <c r="A24" s="542"/>
      <c r="B24" s="541"/>
      <c r="C24" s="505" t="str">
        <f>'инновации+добровольчество0,3664'!A71</f>
        <v>Стрела для безопасной стрельбы</v>
      </c>
      <c r="D24" s="94" t="str">
        <f>'инновации+добровольчество0,3664'!D108</f>
        <v>шт</v>
      </c>
      <c r="E24" s="506">
        <f>'инновации+добровольчество0,3664'!E71</f>
        <v>30</v>
      </c>
    </row>
    <row r="25" spans="1:5" ht="32.25" customHeight="1" x14ac:dyDescent="0.25">
      <c r="A25" s="542"/>
      <c r="B25" s="541"/>
      <c r="C25" s="505" t="str">
        <f>'инновации+добровольчество0,3664'!A72</f>
        <v>Мишень для лучного боя</v>
      </c>
      <c r="D25" s="94" t="str">
        <f>'инновации+добровольчество0,3664'!D109</f>
        <v>шт</v>
      </c>
      <c r="E25" s="506">
        <f>'инновации+добровольчество0,3664'!E72</f>
        <v>2</v>
      </c>
    </row>
    <row r="26" spans="1:5" ht="32.25" customHeight="1" x14ac:dyDescent="0.25">
      <c r="A26" s="542"/>
      <c r="B26" s="541"/>
      <c r="C26" s="505" t="str">
        <f>'инновации+добровольчество0,3664'!A73</f>
        <v>Сменный наконечник для стрелы</v>
      </c>
      <c r="D26" s="94" t="str">
        <f>'инновации+добровольчество0,3664'!D110</f>
        <v>шт</v>
      </c>
      <c r="E26" s="506">
        <f>'инновации+добровольчество0,3664'!E73</f>
        <v>10</v>
      </c>
    </row>
    <row r="27" spans="1:5" ht="32.25" customHeight="1" x14ac:dyDescent="0.25">
      <c r="A27" s="542"/>
      <c r="B27" s="541"/>
      <c r="C27" s="505" t="str">
        <f>'инновации+добровольчество0,3664'!A74</f>
        <v>Ложка чайная одноразовая ПС 125мм (200/4000)</v>
      </c>
      <c r="D27" s="94" t="str">
        <f>'инновации+добровольчество0,3664'!D111</f>
        <v>шт</v>
      </c>
      <c r="E27" s="506">
        <f>'инновации+добровольчество0,3664'!E74</f>
        <v>4000</v>
      </c>
    </row>
    <row r="28" spans="1:5" ht="32.25" customHeight="1" x14ac:dyDescent="0.25">
      <c r="A28" s="542"/>
      <c r="B28" s="541"/>
      <c r="C28" s="505" t="str">
        <f>'инновации+добровольчество0,3664'!A75</f>
        <v xml:space="preserve">Стакан 350 мл бумажн крафт д/гор напит </v>
      </c>
      <c r="D28" s="94" t="str">
        <f>'инновации+добровольчество0,3664'!D112</f>
        <v>шт</v>
      </c>
      <c r="E28" s="506">
        <f>'инновации+добровольчество0,3664'!E75</f>
        <v>1000</v>
      </c>
    </row>
    <row r="29" spans="1:5" ht="32.25" customHeight="1" x14ac:dyDescent="0.25">
      <c r="A29" s="542"/>
      <c r="B29" s="541"/>
      <c r="C29" s="505" t="str">
        <f>'инновации+добровольчество0,3664'!A76</f>
        <v>Стакан 250 мл д/гор напит под крафт</v>
      </c>
      <c r="D29" s="94" t="str">
        <f>'инновации+добровольчество0,3664'!D113</f>
        <v>шт</v>
      </c>
      <c r="E29" s="506">
        <f>'инновации+добровольчество0,3664'!E76</f>
        <v>1000</v>
      </c>
    </row>
    <row r="30" spans="1:5" ht="32.25" customHeight="1" x14ac:dyDescent="0.25">
      <c r="A30" s="542"/>
      <c r="B30" s="541"/>
      <c r="C30" s="505" t="str">
        <f>'инновации+добровольчество0,3664'!A77</f>
        <v>Поддержка проектов в рамках грантового конкурса Территория Красноярский край</v>
      </c>
      <c r="D30" s="94" t="str">
        <f>'инновации+добровольчество0,3664'!D114</f>
        <v>шт</v>
      </c>
      <c r="E30" s="506">
        <f>'инновации+добровольчество0,3664'!E77</f>
        <v>0</v>
      </c>
    </row>
    <row r="31" spans="1:5" ht="32.25" customHeight="1" x14ac:dyDescent="0.25">
      <c r="A31" s="542"/>
      <c r="B31" s="541"/>
      <c r="C31" s="505" t="str">
        <f>'инновации+добровольчество0,3664'!A78</f>
        <v>жетон армейский "выживший" на цепочке</v>
      </c>
      <c r="D31" s="94" t="str">
        <f>'инновации+добровольчество0,3664'!D115</f>
        <v>шт</v>
      </c>
      <c r="E31" s="506">
        <f>'инновации+добровольчество0,3664'!E78</f>
        <v>60</v>
      </c>
    </row>
    <row r="32" spans="1:5" ht="32.25" customHeight="1" x14ac:dyDescent="0.25">
      <c r="A32" s="542"/>
      <c r="B32" s="541"/>
      <c r="C32" s="505" t="str">
        <f>'инновации+добровольчество0,3664'!A79</f>
        <v>подставка для настольного хоккея</v>
      </c>
      <c r="D32" s="94" t="str">
        <f>'инновации+добровольчество0,3664'!D116</f>
        <v>шт</v>
      </c>
      <c r="E32" s="506">
        <f>'инновации+добровольчество0,3664'!E79</f>
        <v>2</v>
      </c>
    </row>
    <row r="33" spans="1:5" ht="32.25" customHeight="1" x14ac:dyDescent="0.25">
      <c r="A33" s="542"/>
      <c r="B33" s="541"/>
      <c r="C33" s="505" t="str">
        <f>'инновации+добровольчество0,3664'!A80</f>
        <v>ножки для настольного хоккея</v>
      </c>
      <c r="D33" s="94" t="str">
        <f>'инновации+добровольчество0,3664'!D117</f>
        <v>шт</v>
      </c>
      <c r="E33" s="506">
        <f>'инновации+добровольчество0,3664'!E80</f>
        <v>8</v>
      </c>
    </row>
    <row r="34" spans="1:5" ht="32.25" customHeight="1" x14ac:dyDescent="0.25">
      <c r="A34" s="542"/>
      <c r="B34" s="541"/>
      <c r="C34" s="505" t="str">
        <f>'инновации+добровольчество0,3664'!A81</f>
        <v>Конкурс ПРОФМАСТЕРСТВА</v>
      </c>
      <c r="D34" s="94" t="str">
        <f>'инновации+добровольчество0,3664'!D118</f>
        <v>шт</v>
      </c>
      <c r="E34" s="506">
        <f>'инновации+добровольчество0,3664'!E81</f>
        <v>0</v>
      </c>
    </row>
    <row r="35" spans="1:5" ht="32.25" customHeight="1" x14ac:dyDescent="0.25">
      <c r="A35" s="542"/>
      <c r="B35" s="541"/>
      <c r="C35" s="505" t="str">
        <f>'инновации+добровольчество0,3664'!A82</f>
        <v>конус тренировочный со штангой</v>
      </c>
      <c r="D35" s="94" t="str">
        <f>'инновации+добровольчество0,3664'!D119</f>
        <v>шт</v>
      </c>
      <c r="E35" s="506">
        <f>'инновации+добровольчество0,3664'!E82</f>
        <v>30</v>
      </c>
    </row>
    <row r="36" spans="1:5" ht="32.25" customHeight="1" x14ac:dyDescent="0.25">
      <c r="A36" s="542"/>
      <c r="B36" s="541"/>
      <c r="C36" s="505" t="str">
        <f>'инновации+добровольчество0,3664'!A83</f>
        <v>ПРОЕКТ "Волонтеры ЮИД"</v>
      </c>
      <c r="D36" s="94" t="str">
        <f>'инновации+добровольчество0,3664'!D120</f>
        <v>шт</v>
      </c>
      <c r="E36" s="506">
        <f>'инновации+добровольчество0,3664'!E83</f>
        <v>0</v>
      </c>
    </row>
    <row r="37" spans="1:5" ht="32.25" customHeight="1" x14ac:dyDescent="0.25">
      <c r="A37" s="542"/>
      <c r="B37" s="541"/>
      <c r="C37" s="505" t="str">
        <f>'инновации+добровольчество0,3664'!A84</f>
        <v>знак дорожный детский</v>
      </c>
      <c r="D37" s="94" t="str">
        <f>'инновации+добровольчество0,3664'!D121</f>
        <v>шт</v>
      </c>
      <c r="E37" s="506">
        <f>'инновации+добровольчество0,3664'!E84</f>
        <v>11</v>
      </c>
    </row>
    <row r="38" spans="1:5" ht="32.25" customHeight="1" x14ac:dyDescent="0.25">
      <c r="A38" s="542"/>
      <c r="B38" s="541"/>
      <c r="C38" s="505" t="str">
        <f>'инновации+добровольчество0,3664'!A85</f>
        <v>пленка самоклей с печатью</v>
      </c>
      <c r="D38" s="94" t="str">
        <f>'инновации+добровольчество0,3664'!D122</f>
        <v>шт</v>
      </c>
      <c r="E38" s="506">
        <f>'инновации+добровольчество0,3664'!E85</f>
        <v>1</v>
      </c>
    </row>
    <row r="39" spans="1:5" ht="32.25" customHeight="1" x14ac:dyDescent="0.25">
      <c r="A39" s="542"/>
      <c r="B39" s="541"/>
      <c r="C39" s="505" t="str">
        <f>'инновации+добровольчество0,3664'!A86</f>
        <v>жилет сигнальный "Волонтер ЮИД"</v>
      </c>
      <c r="D39" s="94" t="str">
        <f>'инновации+добровольчество0,3664'!D123</f>
        <v>шт</v>
      </c>
      <c r="E39" s="506">
        <f>'инновации+добровольчество0,3664'!E86</f>
        <v>10</v>
      </c>
    </row>
    <row r="40" spans="1:5" ht="32.25" customHeight="1" x14ac:dyDescent="0.25">
      <c r="A40" s="542"/>
      <c r="B40" s="541"/>
      <c r="C40" s="505" t="str">
        <f>'инновации+добровольчество0,3664'!A87</f>
        <v>конус тренировочный</v>
      </c>
      <c r="D40" s="94" t="str">
        <f>'инновации+добровольчество0,3664'!D124</f>
        <v>шт</v>
      </c>
      <c r="E40" s="506">
        <f>'инновации+добровольчество0,3664'!E87</f>
        <v>30</v>
      </c>
    </row>
    <row r="41" spans="1:5" ht="32.25" customHeight="1" x14ac:dyDescent="0.25">
      <c r="A41" s="542"/>
      <c r="B41" s="541"/>
      <c r="C41" s="505" t="str">
        <f>'инновации+добровольчество0,3664'!A88</f>
        <v>ПРОЕКТ "ПРИЗЫВ РОССОМАХИ"</v>
      </c>
      <c r="D41" s="94" t="str">
        <f>'инновации+добровольчество0,3664'!D125</f>
        <v>шт</v>
      </c>
      <c r="E41" s="506">
        <f>'инновации+добровольчество0,3664'!E88</f>
        <v>0</v>
      </c>
    </row>
    <row r="42" spans="1:5" ht="32.25" customHeight="1" x14ac:dyDescent="0.25">
      <c r="A42" s="542"/>
      <c r="B42" s="541"/>
      <c r="C42" s="505" t="str">
        <f>'инновации+добровольчество0,3664'!A89</f>
        <v>Граната учебная</v>
      </c>
      <c r="D42" s="94" t="str">
        <f>'инновации+добровольчество0,3664'!D126</f>
        <v>шт</v>
      </c>
      <c r="E42" s="506">
        <f>'инновации+добровольчество0,3664'!E89</f>
        <v>32</v>
      </c>
    </row>
    <row r="43" spans="1:5" ht="32.25" customHeight="1" x14ac:dyDescent="0.25">
      <c r="A43" s="542"/>
      <c r="B43" s="541"/>
      <c r="C43" s="505" t="str">
        <f>'инновации+добровольчество0,3664'!A90</f>
        <v>Шашка дымовая</v>
      </c>
      <c r="D43" s="94" t="str">
        <f>'инновации+добровольчество0,3664'!D127</f>
        <v>шт</v>
      </c>
      <c r="E43" s="506">
        <f>'инновации+добровольчество0,3664'!E90</f>
        <v>17</v>
      </c>
    </row>
    <row r="44" spans="1:5" ht="32.25" customHeight="1" x14ac:dyDescent="0.25">
      <c r="A44" s="542"/>
      <c r="B44" s="541"/>
      <c r="C44" s="505" t="str">
        <f>'инновации+добровольчество0,3664'!A91</f>
        <v>Ножи метательные "Жонглер"</v>
      </c>
      <c r="D44" s="94" t="str">
        <f>'инновации+добровольчество0,3664'!D128</f>
        <v>шт</v>
      </c>
      <c r="E44" s="506">
        <f>'инновации+добровольчество0,3664'!E91</f>
        <v>2</v>
      </c>
    </row>
    <row r="45" spans="1:5" ht="32.25" customHeight="1" x14ac:dyDescent="0.25">
      <c r="A45" s="542"/>
      <c r="B45" s="541"/>
      <c r="C45" s="505" t="str">
        <f>'инновации+добровольчество0,3664'!A92</f>
        <v>Ножи метательные "Дартс-4"</v>
      </c>
      <c r="D45" s="94" t="str">
        <f>'инновации+добровольчество0,3664'!D129</f>
        <v>шт</v>
      </c>
      <c r="E45" s="506">
        <f>'инновации+добровольчество0,3664'!E92</f>
        <v>2</v>
      </c>
    </row>
    <row r="46" spans="1:5" ht="30" customHeight="1" x14ac:dyDescent="0.25">
      <c r="A46" s="542"/>
      <c r="B46" s="541"/>
      <c r="C46" s="505" t="str">
        <f>'инновации+добровольчество0,3664'!A93</f>
        <v>Ножи метательные "Мастер клинок"</v>
      </c>
      <c r="D46" s="94" t="str">
        <f>'инновации+добровольчество0,3664'!D130</f>
        <v>шт</v>
      </c>
      <c r="E46" s="506">
        <f>'инновации+добровольчество0,3664'!E93</f>
        <v>2</v>
      </c>
    </row>
    <row r="47" spans="1:5" ht="16.899999999999999" customHeight="1" x14ac:dyDescent="0.25">
      <c r="A47" s="542"/>
      <c r="B47" s="541"/>
      <c r="C47" s="505" t="str">
        <f>'инновации+добровольчество0,3664'!A94</f>
        <v>Малая пехотная лопата</v>
      </c>
      <c r="D47" s="94" t="str">
        <f>'инновации+добровольчество0,3664'!D131</f>
        <v>шт</v>
      </c>
      <c r="E47" s="506">
        <f>'инновации+добровольчество0,3664'!E94</f>
        <v>2</v>
      </c>
    </row>
    <row r="48" spans="1:5" ht="16.899999999999999" customHeight="1" x14ac:dyDescent="0.25">
      <c r="A48" s="542"/>
      <c r="B48" s="541"/>
      <c r="C48" s="505" t="str">
        <f>'инновации+добровольчество0,3664'!A95</f>
        <v>Лопата тренировочная</v>
      </c>
      <c r="D48" s="94" t="str">
        <f>'инновации+добровольчество0,3664'!D132</f>
        <v>шт</v>
      </c>
      <c r="E48" s="506">
        <f>'инновации+добровольчество0,3664'!E95</f>
        <v>2</v>
      </c>
    </row>
    <row r="49" spans="1:5" ht="16.899999999999999" customHeight="1" x14ac:dyDescent="0.25">
      <c r="A49" s="542"/>
      <c r="B49" s="541"/>
      <c r="C49" s="505" t="str">
        <f>'инновации+добровольчество0,3664'!A96</f>
        <v>баннер 2*2 люверсы</v>
      </c>
      <c r="D49" s="94" t="str">
        <f>'инновации+добровольчество0,3664'!D133</f>
        <v>шт</v>
      </c>
      <c r="E49" s="506">
        <f>'инновации+добровольчество0,3664'!E96</f>
        <v>3</v>
      </c>
    </row>
    <row r="50" spans="1:5" ht="16.899999999999999" customHeight="1" x14ac:dyDescent="0.25">
      <c r="A50" s="542"/>
      <c r="B50" s="541"/>
      <c r="C50" s="505" t="str">
        <f>'инновации+добровольчество0,3664'!A97</f>
        <v>ПРОЕКТ "МОЛОДЫЕ И ЗДОРОВЫЕ"</v>
      </c>
      <c r="D50" s="94" t="str">
        <f>'инновации+добровольчество0,3664'!D134</f>
        <v>шт</v>
      </c>
      <c r="E50" s="506">
        <f>'инновации+добровольчество0,3664'!E97</f>
        <v>0</v>
      </c>
    </row>
    <row r="51" spans="1:5" ht="16.899999999999999" customHeight="1" x14ac:dyDescent="0.25">
      <c r="A51" s="542"/>
      <c r="B51" s="541"/>
      <c r="C51" s="505" t="str">
        <f>'инновации+добровольчество0,3664'!A98</f>
        <v>Коврик для фитнеса (Мат пазл)</v>
      </c>
      <c r="D51" s="94" t="str">
        <f>'инновации+добровольчество0,3664'!D135</f>
        <v>шт</v>
      </c>
      <c r="E51" s="506">
        <f>'инновации+добровольчество0,3664'!E98</f>
        <v>15</v>
      </c>
    </row>
    <row r="52" spans="1:5" ht="16.899999999999999" customHeight="1" x14ac:dyDescent="0.25">
      <c r="A52" s="542"/>
      <c r="B52" s="541"/>
      <c r="C52" s="505" t="str">
        <f>'инновации+добровольчество0,3664'!A99</f>
        <v>Скакалка Kettler</v>
      </c>
      <c r="D52" s="94" t="str">
        <f>'инновации+добровольчество0,3664'!D136</f>
        <v>шт</v>
      </c>
      <c r="E52" s="506">
        <f>'инновации+добровольчество0,3664'!E99</f>
        <v>15</v>
      </c>
    </row>
    <row r="53" spans="1:5" ht="16.899999999999999" customHeight="1" x14ac:dyDescent="0.25">
      <c r="A53" s="542"/>
      <c r="B53" s="541"/>
      <c r="C53" s="505" t="str">
        <f>'инновации+добровольчество0,3664'!A100</f>
        <v>Блок для занятия йогой</v>
      </c>
      <c r="D53" s="94" t="str">
        <f>'инновации+добровольчество0,3664'!D137</f>
        <v>шт</v>
      </c>
      <c r="E53" s="506">
        <f>'инновации+добровольчество0,3664'!E100</f>
        <v>30</v>
      </c>
    </row>
    <row r="54" spans="1:5" ht="16.899999999999999" customHeight="1" x14ac:dyDescent="0.25">
      <c r="A54" s="542"/>
      <c r="B54" s="541"/>
      <c r="C54" s="505" t="str">
        <f>'инновации+добровольчество0,3664'!A101</f>
        <v>ПРОЕКТ МАТЬ И ДИТЯ</v>
      </c>
      <c r="D54" s="94" t="str">
        <f>'инновации+добровольчество0,3664'!D138</f>
        <v>шт</v>
      </c>
      <c r="E54" s="506">
        <f>'инновации+добровольчество0,3664'!E101</f>
        <v>0</v>
      </c>
    </row>
    <row r="55" spans="1:5" ht="16.899999999999999" customHeight="1" x14ac:dyDescent="0.25">
      <c r="A55" s="542"/>
      <c r="B55" s="541"/>
      <c r="C55" s="505" t="str">
        <f>'инновации+добровольчество0,3664'!A102</f>
        <v>Набор фетра декоративного Gamma 20 см х 30 см ± 1-2 см 5 листов 195 г/кв.м</v>
      </c>
      <c r="D55" s="94" t="str">
        <f>'инновации+добровольчество0,3664'!D139</f>
        <v>шт</v>
      </c>
      <c r="E55" s="506">
        <f>'инновации+добровольчество0,3664'!E102</f>
        <v>4</v>
      </c>
    </row>
    <row r="56" spans="1:5" ht="16.899999999999999" customHeight="1" x14ac:dyDescent="0.25">
      <c r="A56" s="542"/>
      <c r="B56" s="541"/>
      <c r="C56" s="505" t="str">
        <f>'инновации+добровольчество0,3664'!A103</f>
        <v>Магнитная лента «Создай магниты» белая</v>
      </c>
      <c r="D56" s="94" t="str">
        <f>'инновации+добровольчество0,3664'!D140</f>
        <v>шт</v>
      </c>
      <c r="E56" s="506">
        <f>'инновации+добровольчество0,3664'!E103</f>
        <v>5</v>
      </c>
    </row>
    <row r="57" spans="1:5" ht="16.899999999999999" customHeight="1" x14ac:dyDescent="0.25">
      <c r="A57" s="542"/>
      <c r="B57" s="541"/>
      <c r="C57" s="505" t="str">
        <f>'инновации+добровольчество0,3664'!A104</f>
        <v>Деревянный магнит Пазл 114х73.</v>
      </c>
      <c r="D57" s="94" t="str">
        <f>'инновации+добровольчество0,3664'!D141</f>
        <v>шт</v>
      </c>
      <c r="E57" s="506">
        <f>'инновации+добровольчество0,3664'!E104</f>
        <v>20</v>
      </c>
    </row>
    <row r="58" spans="1:5" ht="16.899999999999999" customHeight="1" x14ac:dyDescent="0.25">
      <c r="A58" s="542"/>
      <c r="B58" s="541"/>
      <c r="C58" s="505" t="str">
        <f>'инновации+добровольчество0,3664'!A105</f>
        <v>Выдуй шарик! (2 штуки в упаковке. Цвета в ассортименте)</v>
      </c>
      <c r="D58" s="94" t="str">
        <f>'инновации+добровольчество0,3664'!D142</f>
        <v>шт</v>
      </c>
      <c r="E58" s="506">
        <f>'инновации+добровольчество0,3664'!E105</f>
        <v>10</v>
      </c>
    </row>
    <row r="59" spans="1:5" ht="16.899999999999999" customHeight="1" x14ac:dyDescent="0.25">
      <c r="A59" s="542"/>
      <c r="B59" s="541"/>
      <c r="C59" s="505" t="str">
        <f>'инновации+добровольчество0,3664'!A106</f>
        <v>Ветерок-вертушка 102475 Круть-верть 400190 в пакете</v>
      </c>
      <c r="D59" s="94" t="str">
        <f>'инновации+добровольчество0,3664'!D143</f>
        <v>шт</v>
      </c>
      <c r="E59" s="506">
        <f>'инновации+добровольчество0,3664'!E106</f>
        <v>20</v>
      </c>
    </row>
    <row r="60" spans="1:5" ht="16.899999999999999" customHeight="1" x14ac:dyDescent="0.25">
      <c r="A60" s="542"/>
      <c r="B60" s="541"/>
      <c r="C60" s="505" t="str">
        <f>'инновации+добровольчество0,3664'!A107</f>
        <v>AQUAELLE Спиртовые антисептические антибактериальные влажные салфетки medical, 300 штук</v>
      </c>
      <c r="D60" s="94" t="s">
        <v>84</v>
      </c>
      <c r="E60" s="506">
        <f>'инновации+добровольчество0,3664'!E107</f>
        <v>1</v>
      </c>
    </row>
    <row r="61" spans="1:5" ht="16.899999999999999" customHeight="1" x14ac:dyDescent="0.25">
      <c r="A61" s="542"/>
      <c r="B61" s="541"/>
      <c r="C61" s="505" t="str">
        <f>'инновации+добровольчество0,3664'!A108</f>
        <v>Фотобумага LOMOND 2410023 самоклеющаяся глянцевая 4 части А4 (105 x 148,5 мм) 85 г/м2, 25 листов</v>
      </c>
      <c r="D61" s="94" t="s">
        <v>84</v>
      </c>
      <c r="E61" s="506">
        <f>'инновации+добровольчество0,3664'!E108</f>
        <v>2</v>
      </c>
    </row>
    <row r="62" spans="1:5" ht="23.25" customHeight="1" x14ac:dyDescent="0.25">
      <c r="A62" s="542"/>
      <c r="B62" s="541"/>
      <c r="C62" s="505" t="str">
        <f>'инновации+добровольчество0,3664'!A109</f>
        <v>Аэробол для развития речевого дыхания "Дудочка с шариком", 2865274, цвета МИКС</v>
      </c>
      <c r="D62" s="94" t="s">
        <v>84</v>
      </c>
      <c r="E62" s="506">
        <f>'инновации+добровольчество0,3664'!E109</f>
        <v>5</v>
      </c>
    </row>
    <row r="63" spans="1:5" ht="16.899999999999999" customHeight="1" x14ac:dyDescent="0.25">
      <c r="A63" s="542"/>
      <c r="B63" s="541"/>
      <c r="C63" s="505" t="str">
        <f>'инновации+добровольчество0,3664'!A110</f>
        <v>«Боулинг» игра для дыхательной гимнастики</v>
      </c>
      <c r="D63" s="94" t="s">
        <v>84</v>
      </c>
      <c r="E63" s="506">
        <f>'инновации+добровольчество0,3664'!E110</f>
        <v>1</v>
      </c>
    </row>
    <row r="64" spans="1:5" ht="23.25" customHeight="1" x14ac:dyDescent="0.25">
      <c r="A64" s="542"/>
      <c r="B64" s="541"/>
      <c r="C64" s="505" t="str">
        <f>'инновации+добровольчество0,3664'!A111</f>
        <v>"BOOMZEE" BLS-30 НАБОР ВОЗДУШНЫХ ШАРОВ 30 СМ 10 ШТ. 02-АССОРТИ МЕТАЛЛИК</v>
      </c>
      <c r="D64" s="94" t="s">
        <v>84</v>
      </c>
      <c r="E64" s="506">
        <f>'инновации+добровольчество0,3664'!E111</f>
        <v>5</v>
      </c>
    </row>
    <row r="65" spans="1:5" ht="16.899999999999999" customHeight="1" x14ac:dyDescent="0.25">
      <c r="A65" s="542"/>
      <c r="B65" s="541"/>
      <c r="C65" s="505" t="str">
        <f>'инновации+добровольчество0,3664'!A112</f>
        <v>Дыхательный тренажер "Качели", арт. П256</v>
      </c>
      <c r="D65" s="94" t="s">
        <v>84</v>
      </c>
      <c r="E65" s="506">
        <f>'инновации+добровольчество0,3664'!E112</f>
        <v>5</v>
      </c>
    </row>
    <row r="66" spans="1:5" ht="16.899999999999999" customHeight="1" x14ac:dyDescent="0.25">
      <c r="A66" s="542"/>
      <c r="B66" s="541"/>
      <c r="C66" s="505" t="str">
        <f>'инновации+добровольчество0,3664'!A113</f>
        <v>Дыхательный тренажер "Тучка", арт. П258</v>
      </c>
      <c r="D66" s="94" t="s">
        <v>84</v>
      </c>
      <c r="E66" s="506">
        <f>'инновации+добровольчество0,3664'!E113</f>
        <v>5</v>
      </c>
    </row>
    <row r="67" spans="1:5" ht="16.899999999999999" customHeight="1" x14ac:dyDescent="0.25">
      <c r="A67" s="542"/>
      <c r="B67" s="541"/>
      <c r="C67" s="505" t="str">
        <f>'инновации+добровольчество0,3664'!A114</f>
        <v>Пуговицы-фигурки. Цветы Dress It Up</v>
      </c>
      <c r="D67" s="94" t="s">
        <v>84</v>
      </c>
      <c r="E67" s="506">
        <f>'инновации+добровольчество0,3664'!E114</f>
        <v>4</v>
      </c>
    </row>
    <row r="68" spans="1:5" ht="16.899999999999999" customHeight="1" x14ac:dyDescent="0.25">
      <c r="A68" s="542"/>
      <c r="B68" s="541"/>
      <c r="C68" s="505" t="str">
        <f>'инновации+добровольчество0,3664'!A115</f>
        <v>Пленка для ламинирования OfficeSpace А4 100мкм 100шт LF7089</v>
      </c>
      <c r="D68" s="94" t="s">
        <v>84</v>
      </c>
      <c r="E68" s="506">
        <f>'инновации+добровольчество0,3664'!E115</f>
        <v>1</v>
      </c>
    </row>
    <row r="69" spans="1:5" ht="16.899999999999999" customHeight="1" x14ac:dyDescent="0.25">
      <c r="A69" s="542"/>
      <c r="B69" s="541"/>
      <c r="C69" s="505" t="str">
        <f>'инновации+добровольчество0,3664'!A116</f>
        <v>L-951 Деревянная заготовка Медаль 3,5см с ушком</v>
      </c>
      <c r="D69" s="94" t="s">
        <v>84</v>
      </c>
      <c r="E69" s="506">
        <f>'инновации+добровольчество0,3664'!E116</f>
        <v>20</v>
      </c>
    </row>
    <row r="70" spans="1:5" ht="16.899999999999999" customHeight="1" x14ac:dyDescent="0.25">
      <c r="A70" s="542"/>
      <c r="B70" s="541"/>
      <c r="C70" s="505" t="str">
        <f>'инновации+добровольчество0,3664'!A117</f>
        <v>Ложка столовая одноразовая пластиковая 165 мм, белая, КОМПЛЕКТ 100 шт., СТАНДАРТ, LAIMA, 603079</v>
      </c>
      <c r="D70" s="94" t="s">
        <v>84</v>
      </c>
      <c r="E70" s="506">
        <f>'инновации+добровольчество0,3664'!E117</f>
        <v>1</v>
      </c>
    </row>
    <row r="71" spans="1:5" ht="21.75" customHeight="1" x14ac:dyDescent="0.25">
      <c r="A71" s="542"/>
      <c r="B71" s="541"/>
      <c r="C71" s="505" t="str">
        <f>'инновации+добровольчество0,3664'!A118</f>
        <v>Пенопластовые заготовки для творчества «Шарики», 10 шт., 20 мм, остров сокровищ, 661344</v>
      </c>
      <c r="D71" s="94" t="s">
        <v>84</v>
      </c>
      <c r="E71" s="506">
        <f>'инновации+добровольчество0,3664'!E118</f>
        <v>4</v>
      </c>
    </row>
    <row r="72" spans="1:5" ht="14.45" customHeight="1" x14ac:dyDescent="0.25">
      <c r="A72" s="542"/>
      <c r="B72" s="541"/>
      <c r="C72" s="505" t="str">
        <f>'инновации+добровольчество0,3664'!A119</f>
        <v>Набор самоцветов N1 500 гр., Сокровища Пирата, арт. 0017</v>
      </c>
      <c r="D72" s="94" t="s">
        <v>84</v>
      </c>
      <c r="E72" s="506">
        <f>'инновации+добровольчество0,3664'!E119</f>
        <v>1</v>
      </c>
    </row>
    <row r="73" spans="1:5" ht="12" customHeight="1" x14ac:dyDescent="0.25">
      <c r="A73" s="542"/>
      <c r="B73" s="541"/>
      <c r="C73" s="505" t="str">
        <f>'инновации+добровольчество0,3664'!A120</f>
        <v>Я рисую, раскраска</v>
      </c>
      <c r="D73" s="94" t="s">
        <v>84</v>
      </c>
      <c r="E73" s="506">
        <f>'инновации+добровольчество0,3664'!E120</f>
        <v>10</v>
      </c>
    </row>
    <row r="74" spans="1:5" ht="31.5" customHeight="1" x14ac:dyDescent="0.25">
      <c r="A74" s="542"/>
      <c r="B74" s="541"/>
      <c r="C74" s="505" t="str">
        <f>'инновации+добровольчество0,3664'!A121</f>
        <v>Карандаши цветные утолщенные ЮНЛАНДИЯ «МАЛЫШИ-КАРАНДАШИ», 12 цветов, укороченные заточенные, 181376</v>
      </c>
      <c r="D74" s="94" t="s">
        <v>84</v>
      </c>
      <c r="E74" s="506">
        <f>'инновации+добровольчество0,3664'!E121</f>
        <v>10</v>
      </c>
    </row>
    <row r="75" spans="1:5" ht="31.15" customHeight="1" x14ac:dyDescent="0.25">
      <c r="A75" s="542"/>
      <c r="B75" s="541"/>
      <c r="C75" s="505" t="str">
        <f>'инновации+добровольчество0,3664'!A122</f>
        <v>Набор для лепки "Тесто пластилин", 12 цветов, в пак.</v>
      </c>
      <c r="D75" s="94" t="s">
        <v>84</v>
      </c>
      <c r="E75" s="506">
        <f>'инновации+добровольчество0,3664'!E122</f>
        <v>5</v>
      </c>
    </row>
    <row r="76" spans="1:5" ht="31.15" customHeight="1" x14ac:dyDescent="0.25">
      <c r="A76" s="542"/>
      <c r="B76" s="541"/>
      <c r="C76" s="505" t="str">
        <f>'инновации+добровольчество0,3664'!A123</f>
        <v>«Занимательные книги»</v>
      </c>
      <c r="D76" s="94" t="s">
        <v>84</v>
      </c>
      <c r="E76" s="506">
        <f>'инновации+добровольчество0,3664'!E123</f>
        <v>8</v>
      </c>
    </row>
    <row r="77" spans="1:5" ht="31.15" customHeight="1" x14ac:dyDescent="0.25">
      <c r="A77" s="542"/>
      <c r="B77" s="541"/>
      <c r="C77" s="505" t="str">
        <f>'инновации+добровольчество0,3664'!A124</f>
        <v>Клеевой пистолет малый премиум Hobby and Pro</v>
      </c>
      <c r="D77" s="94" t="s">
        <v>84</v>
      </c>
      <c r="E77" s="506">
        <f>'инновации+добровольчество0,3664'!E124</f>
        <v>2</v>
      </c>
    </row>
    <row r="78" spans="1:5" ht="31.15" customHeight="1" x14ac:dyDescent="0.25">
      <c r="A78" s="542"/>
      <c r="B78" s="541"/>
      <c r="C78" s="505" t="str">
        <f>'инновации+добровольчество0,3664'!A125</f>
        <v>Клеевые стержни REXANT 7.4х200 мм, 10 шт. прозрачный</v>
      </c>
      <c r="D78" s="94" t="s">
        <v>84</v>
      </c>
      <c r="E78" s="506">
        <f>'инновации+добровольчество0,3664'!E125</f>
        <v>1</v>
      </c>
    </row>
    <row r="79" spans="1:5" ht="31.15" customHeight="1" x14ac:dyDescent="0.25">
      <c r="A79" s="542"/>
      <c r="B79" s="541"/>
      <c r="C79" s="505" t="str">
        <f>'инновации+добровольчество0,3664'!A126</f>
        <v>Набор атласных лент «Нежный», 5 шт, размер 1 ленты: 6 мм × 23 ± 1 м</v>
      </c>
      <c r="D79" s="94" t="s">
        <v>84</v>
      </c>
      <c r="E79" s="506">
        <f>'инновации+добровольчество0,3664'!E126</f>
        <v>1</v>
      </c>
    </row>
    <row r="80" spans="1:5" ht="31.15" customHeight="1" x14ac:dyDescent="0.25">
      <c r="A80" s="542"/>
      <c r="B80" s="541"/>
      <c r="C80" s="505" t="str">
        <f>'инновации+добровольчество0,3664'!A127</f>
        <v>Fancy Baby Мегатактилики / Сенсорные тактилики антистресс Тактильные массажные мячики набор 12 штук</v>
      </c>
      <c r="D80" s="94" t="s">
        <v>84</v>
      </c>
      <c r="E80" s="506">
        <f>'инновации+добровольчество0,3664'!E127</f>
        <v>2</v>
      </c>
    </row>
    <row r="81" spans="1:5" ht="31.15" customHeight="1" x14ac:dyDescent="0.25">
      <c r="A81" s="542"/>
      <c r="B81" s="541"/>
      <c r="C81" s="505" t="str">
        <f>'инновации+добровольчество0,3664'!A128</f>
        <v>Трубочки для коктейля 10 шт 25х7х0,5 см бамбук</v>
      </c>
      <c r="D81" s="94" t="s">
        <v>84</v>
      </c>
      <c r="E81" s="506">
        <f>'инновации+добровольчество0,3664'!E128</f>
        <v>2</v>
      </c>
    </row>
    <row r="82" spans="1:5" ht="31.15" customHeight="1" x14ac:dyDescent="0.25">
      <c r="A82" s="542"/>
      <c r="B82" s="541"/>
      <c r="C82" s="505" t="str">
        <f>'инновации+добровольчество0,3664'!A129</f>
        <v>Бумага cactus A6 CS-GA6230500 230 г/м² 500 лист., белый</v>
      </c>
      <c r="D82" s="94" t="s">
        <v>84</v>
      </c>
      <c r="E82" s="506">
        <f>'инновации+добровольчество0,3664'!E129</f>
        <v>2</v>
      </c>
    </row>
    <row r="83" spans="1:5" ht="31.15" customHeight="1" x14ac:dyDescent="0.25">
      <c r="A83" s="542"/>
      <c r="B83" s="541"/>
      <c r="C83" s="505" t="str">
        <f>'инновации+добровольчество0,3664'!A130</f>
        <v>Бумага Lomond A4 Photo Paper  230 г/м² 50 лист., белый, матовая</v>
      </c>
      <c r="D83" s="94" t="s">
        <v>84</v>
      </c>
      <c r="E83" s="506">
        <f>'инновации+добровольчество0,3664'!E130</f>
        <v>10</v>
      </c>
    </row>
    <row r="84" spans="1:5" ht="31.15" customHeight="1" x14ac:dyDescent="0.25">
      <c r="A84" s="542"/>
      <c r="B84" s="541"/>
      <c r="C84" s="505" t="str">
        <f>'инновации+добровольчество0,3664'!A131</f>
        <v>Бумага Lomond A4 Photo Paper 170 г/м² 100 лист, белый, матовая</v>
      </c>
      <c r="D84" s="94" t="s">
        <v>84</v>
      </c>
      <c r="E84" s="506">
        <f>'инновации+добровольчество0,3664'!E131</f>
        <v>5</v>
      </c>
    </row>
    <row r="85" spans="1:5" ht="31.15" customHeight="1" x14ac:dyDescent="0.25">
      <c r="A85" s="542"/>
      <c r="B85" s="541"/>
      <c r="C85" s="505" t="str">
        <f>'инновации+добровольчество0,3664'!A132</f>
        <v>Бумага Lomond A4 Photo Paper 230 г/м2 50 лист., белый, глянц</v>
      </c>
      <c r="D85" s="94" t="s">
        <v>84</v>
      </c>
      <c r="E85" s="506">
        <f>'инновации+добровольчество0,3664'!E132</f>
        <v>10</v>
      </c>
    </row>
    <row r="86" spans="1:5" ht="31.15" customHeight="1" x14ac:dyDescent="0.25">
      <c r="A86" s="542"/>
      <c r="B86" s="541"/>
      <c r="C86" s="505" t="str">
        <f>'инновации+добровольчество0,3664'!A133</f>
        <v>Бумага Lomond A4 Photo Paper 170 г/м² 100 лист, белый, глянц</v>
      </c>
      <c r="D86" s="94" t="s">
        <v>84</v>
      </c>
      <c r="E86" s="506">
        <f>'инновации+добровольчество0,3664'!E133</f>
        <v>5</v>
      </c>
    </row>
    <row r="87" spans="1:5" ht="31.15" customHeight="1" x14ac:dyDescent="0.25">
      <c r="A87" s="542"/>
      <c r="B87" s="541"/>
      <c r="C87" s="505" t="str">
        <f>'инновации+добровольчество0,3664'!A134</f>
        <v>Фляжка-бутылка. Алюминиевая, белый цвет, объем 500мл, с поилкой</v>
      </c>
      <c r="D87" s="94" t="s">
        <v>84</v>
      </c>
      <c r="E87" s="506">
        <f>'инновации+добровольчество0,3664'!E134</f>
        <v>10</v>
      </c>
    </row>
    <row r="88" spans="1:5" ht="31.15" customHeight="1" x14ac:dyDescent="0.25">
      <c r="A88" s="542"/>
      <c r="B88" s="541"/>
      <c r="C88" s="505" t="str">
        <f>'инновации+добровольчество0,3664'!A135</f>
        <v>Кружка керамическая, 330 мл, белая</v>
      </c>
      <c r="D88" s="94" t="s">
        <v>84</v>
      </c>
      <c r="E88" s="506">
        <f>'инновации+добровольчество0,3664'!E135</f>
        <v>10</v>
      </c>
    </row>
    <row r="89" spans="1:5" ht="31.15" customHeight="1" x14ac:dyDescent="0.25">
      <c r="A89" s="542"/>
      <c r="B89" s="541"/>
      <c r="C89" s="505" t="str">
        <f>'инновации+добровольчество0,3664'!A136</f>
        <v>Ручка, УФ печать, пластиковая, автомат, зеленая</v>
      </c>
      <c r="D89" s="94" t="s">
        <v>84</v>
      </c>
      <c r="E89" s="506">
        <f>'инновации+добровольчество0,3664'!E136</f>
        <v>100</v>
      </c>
    </row>
    <row r="90" spans="1:5" ht="31.15" customHeight="1" x14ac:dyDescent="0.25">
      <c r="A90" s="542"/>
      <c r="B90" s="541"/>
      <c r="C90" s="505" t="str">
        <f>'инновации+добровольчество0,3664'!A137</f>
        <v>Сумка шоппер, хлопок, 320 гр, премиум 40х40 см, с прямой цифровой печатью</v>
      </c>
      <c r="D90" s="94" t="s">
        <v>84</v>
      </c>
      <c r="E90" s="506">
        <f>'инновации+добровольчество0,3664'!E137</f>
        <v>10</v>
      </c>
    </row>
    <row r="91" spans="1:5" ht="31.15" customHeight="1" x14ac:dyDescent="0.25">
      <c r="A91" s="542"/>
      <c r="B91" s="541"/>
      <c r="C91" s="505" t="str">
        <f>'инновации+добровольчество0,3664'!A138</f>
        <v>Пакет, пвд, белый, 20х30 см, 1 цвет</v>
      </c>
      <c r="D91" s="94" t="s">
        <v>84</v>
      </c>
      <c r="E91" s="506">
        <f>'инновации+добровольчество0,3664'!E138</f>
        <v>100</v>
      </c>
    </row>
    <row r="92" spans="1:5" ht="31.15" customHeight="1" x14ac:dyDescent="0.25">
      <c r="A92" s="542"/>
      <c r="B92" s="541"/>
      <c r="C92" s="505" t="str">
        <f>'инновации+добровольчество0,3664'!A139</f>
        <v>Сумка поясная</v>
      </c>
      <c r="D92" s="94" t="s">
        <v>84</v>
      </c>
      <c r="E92" s="506">
        <f>'инновации+добровольчество0,3664'!E139</f>
        <v>10</v>
      </c>
    </row>
    <row r="93" spans="1:5" ht="31.15" customHeight="1" x14ac:dyDescent="0.25">
      <c r="A93" s="542"/>
      <c r="B93" s="541"/>
      <c r="C93" s="505" t="str">
        <f>'инновации+добровольчество0,3664'!A140</f>
        <v>Футболка, 100% хлопок, кулирная гладь, белый цвет, цифровая печать</v>
      </c>
      <c r="D93" s="94" t="s">
        <v>84</v>
      </c>
      <c r="E93" s="506">
        <f>'инновации+добровольчество0,3664'!E140</f>
        <v>10</v>
      </c>
    </row>
    <row r="94" spans="1:5" ht="31.15" customHeight="1" x14ac:dyDescent="0.25">
      <c r="A94" s="542"/>
      <c r="B94" s="541"/>
      <c r="C94" s="505" t="str">
        <f>'инновации+добровольчество0,3664'!A141</f>
        <v>Статуэтка на подставке из дерева 150 мм</v>
      </c>
      <c r="D94" s="94" t="s">
        <v>84</v>
      </c>
      <c r="E94" s="506">
        <f>'инновации+добровольчество0,3664'!E141</f>
        <v>10</v>
      </c>
    </row>
    <row r="95" spans="1:5" ht="31.15" customHeight="1" x14ac:dyDescent="0.25">
      <c r="A95" s="542"/>
      <c r="B95" s="541"/>
      <c r="C95" s="505" t="str">
        <f>'инновации+добровольчество0,3664'!A142</f>
        <v>Статуэтка на подставке из дерева 200 мм Первый</v>
      </c>
      <c r="D95" s="94" t="s">
        <v>84</v>
      </c>
      <c r="E95" s="506">
        <f>'инновации+добровольчество0,3664'!E142</f>
        <v>1</v>
      </c>
    </row>
    <row r="96" spans="1:5" ht="12" customHeight="1" x14ac:dyDescent="0.25">
      <c r="A96" s="542"/>
      <c r="B96" s="541"/>
      <c r="C96" s="546" t="s">
        <v>135</v>
      </c>
      <c r="D96" s="547"/>
      <c r="E96" s="548"/>
    </row>
    <row r="97" spans="1:5" ht="12" customHeight="1" x14ac:dyDescent="0.25">
      <c r="A97" s="542"/>
      <c r="B97" s="541"/>
      <c r="C97" s="546" t="s">
        <v>136</v>
      </c>
      <c r="D97" s="547"/>
      <c r="E97" s="548"/>
    </row>
    <row r="98" spans="1:5" ht="21" customHeight="1" x14ac:dyDescent="0.25">
      <c r="A98" s="542"/>
      <c r="B98" s="541"/>
      <c r="C98" s="11" t="str">
        <f>'инновации+добровольчество0,3664'!A189</f>
        <v>Теплоэнергия</v>
      </c>
      <c r="D98" s="109" t="str">
        <f>'инновации+добровольчество0,3664'!B189</f>
        <v>Гкал</v>
      </c>
      <c r="E98" s="110">
        <f>'инновации+добровольчество0,3664'!D189</f>
        <v>20.152000000000001</v>
      </c>
    </row>
    <row r="99" spans="1:5" ht="12" customHeight="1" x14ac:dyDescent="0.25">
      <c r="A99" s="542"/>
      <c r="B99" s="541"/>
      <c r="C99" s="11" t="str">
        <f>'инновации+добровольчество0,3664'!A190</f>
        <v xml:space="preserve">Водоснабжение </v>
      </c>
      <c r="D99" s="109" t="str">
        <f>'инновации+добровольчество0,3664'!B190</f>
        <v>м2</v>
      </c>
      <c r="E99" s="110">
        <f>'инновации+добровольчество0,3664'!D190</f>
        <v>38.948320000000002</v>
      </c>
    </row>
    <row r="100" spans="1:5" ht="12" customHeight="1" x14ac:dyDescent="0.25">
      <c r="A100" s="542"/>
      <c r="B100" s="541"/>
      <c r="C100" s="11" t="str">
        <f>'инновации+добровольчество0,3664'!A191</f>
        <v>Водоотведение (септик)</v>
      </c>
      <c r="D100" s="109" t="str">
        <f>'инновации+добровольчество0,3664'!B191</f>
        <v>м3</v>
      </c>
      <c r="E100" s="110">
        <f>'инновации+добровольчество0,3664'!D191</f>
        <v>1.0992</v>
      </c>
    </row>
    <row r="101" spans="1:5" ht="12" customHeight="1" x14ac:dyDescent="0.25">
      <c r="A101" s="542"/>
      <c r="B101" s="541"/>
      <c r="C101" s="11" t="str">
        <f>'инновации+добровольчество0,3664'!A192</f>
        <v>Электроэнергия</v>
      </c>
      <c r="D101" s="109" t="str">
        <f>'инновации+добровольчество0,3664'!B192</f>
        <v>МВт час.</v>
      </c>
      <c r="E101" s="110">
        <f>'инновации+добровольчество0,3664'!D192</f>
        <v>2.1983999999999999</v>
      </c>
    </row>
    <row r="102" spans="1:5" ht="12" customHeight="1" x14ac:dyDescent="0.25">
      <c r="A102" s="542"/>
      <c r="B102" s="541"/>
      <c r="C102" s="11" t="str">
        <f>'инновации+добровольчество0,3664'!A193</f>
        <v>ТКО</v>
      </c>
      <c r="D102" s="109" t="str">
        <f>'инновации+добровольчество0,3664'!B193</f>
        <v>договор</v>
      </c>
      <c r="E102" s="110">
        <f>'инновации+добровольчество0,3664'!D193</f>
        <v>2.9312</v>
      </c>
    </row>
    <row r="103" spans="1:5" ht="14.45" customHeight="1" x14ac:dyDescent="0.25">
      <c r="A103" s="542"/>
      <c r="B103" s="541"/>
      <c r="C103" s="235" t="str">
        <f>'инновации+добровольчество0,3664'!A194</f>
        <v>Электроэнергия (резерв)</v>
      </c>
      <c r="D103" s="235" t="str">
        <f>'инновации+добровольчество0,3664'!B194</f>
        <v>МВт час.</v>
      </c>
      <c r="E103" s="109">
        <f>'инновации+добровольчество0,3664'!D194</f>
        <v>1.8320000000000001</v>
      </c>
    </row>
    <row r="104" spans="1:5" ht="26.25" customHeight="1" x14ac:dyDescent="0.25">
      <c r="A104" s="542"/>
      <c r="B104" s="541"/>
      <c r="C104" s="549" t="s">
        <v>137</v>
      </c>
      <c r="D104" s="550"/>
      <c r="E104" s="551"/>
    </row>
    <row r="105" spans="1:5" ht="14.45" customHeight="1" x14ac:dyDescent="0.25">
      <c r="A105" s="542"/>
      <c r="B105" s="541"/>
      <c r="C105" s="117" t="str">
        <f>'инновации+добровольчество0,3664'!A232</f>
        <v>Профилактическая дезинфекция</v>
      </c>
      <c r="D105" s="109" t="s">
        <v>22</v>
      </c>
      <c r="E105" s="219">
        <f>'инновации+добровольчество0,3664'!D232</f>
        <v>0.3664</v>
      </c>
    </row>
    <row r="106" spans="1:5" ht="14.45" customHeight="1" x14ac:dyDescent="0.25">
      <c r="A106" s="542"/>
      <c r="B106" s="541"/>
      <c r="C106" s="117" t="str">
        <f>'инновации+добровольчество0,3664'!A233</f>
        <v>Обслуживание системы видеонаблюдения</v>
      </c>
      <c r="D106" s="109" t="s">
        <v>22</v>
      </c>
      <c r="E106" s="219">
        <f>'инновации+добровольчество0,3664'!D233</f>
        <v>4.3967999999999998</v>
      </c>
    </row>
    <row r="107" spans="1:5" ht="14.45" customHeight="1" x14ac:dyDescent="0.25">
      <c r="A107" s="542"/>
      <c r="B107" s="541"/>
      <c r="C107" s="117" t="str">
        <f>'инновации+добровольчество0,3664'!A234</f>
        <v>Комплексное обслуживание системы тепловодоснабжения и конструктивных элементов здания</v>
      </c>
      <c r="D107" s="109" t="s">
        <v>22</v>
      </c>
      <c r="E107" s="219">
        <f>'инновации+добровольчество0,3664'!D234</f>
        <v>0.3664</v>
      </c>
    </row>
    <row r="108" spans="1:5" ht="14.45" customHeight="1" x14ac:dyDescent="0.25">
      <c r="A108" s="542"/>
      <c r="B108" s="541"/>
      <c r="C108" s="117" t="str">
        <f>'инновации+добровольчество0,3664'!A235</f>
        <v>Договор осмотр технического состояния автомобиля</v>
      </c>
      <c r="D108" s="109" t="s">
        <v>22</v>
      </c>
      <c r="E108" s="219">
        <f>'инновации+добровольчество0,3664'!D235</f>
        <v>76.944000000000003</v>
      </c>
    </row>
    <row r="109" spans="1:5" ht="14.45" customHeight="1" x14ac:dyDescent="0.25">
      <c r="A109" s="542"/>
      <c r="B109" s="541"/>
      <c r="C109" s="117" t="str">
        <f>'инновации+добровольчество0,3664'!A236</f>
        <v>Техническое обслуживание систем пожарной сигнализации</v>
      </c>
      <c r="D109" s="109" t="s">
        <v>22</v>
      </c>
      <c r="E109" s="219">
        <f>'инновации+добровольчество0,3664'!D236</f>
        <v>4.3967999999999998</v>
      </c>
    </row>
    <row r="110" spans="1:5" ht="22.5" customHeight="1" x14ac:dyDescent="0.25">
      <c r="A110" s="542"/>
      <c r="B110" s="541"/>
      <c r="C110" s="117" t="str">
        <f>'инновации+добровольчество0,3664'!A237</f>
        <v>Заправка катриджей</v>
      </c>
      <c r="D110" s="109" t="s">
        <v>22</v>
      </c>
      <c r="E110" s="219">
        <f>'инновации+добровольчество0,3664'!D237</f>
        <v>3.6640000000000001</v>
      </c>
    </row>
    <row r="111" spans="1:5" ht="19.5" customHeight="1" x14ac:dyDescent="0.25">
      <c r="A111" s="542"/>
      <c r="B111" s="541"/>
      <c r="C111" s="117" t="str">
        <f>'инновации+добровольчество0,3664'!A238</f>
        <v>Возмещение мед осмотра (112/212)</v>
      </c>
      <c r="D111" s="109" t="s">
        <v>22</v>
      </c>
      <c r="E111" s="219">
        <f>'инновации+добровольчество0,3664'!D238</f>
        <v>0.73280000000000001</v>
      </c>
    </row>
    <row r="112" spans="1:5" ht="13.5" customHeight="1" x14ac:dyDescent="0.25">
      <c r="A112" s="542"/>
      <c r="B112" s="541"/>
      <c r="C112" s="117" t="str">
        <f>'инновации+добровольчество0,3664'!A239</f>
        <v>Услуги СЕМИС подписка</v>
      </c>
      <c r="D112" s="109" t="s">
        <v>22</v>
      </c>
      <c r="E112" s="219">
        <f>'инновации+добровольчество0,3664'!D239</f>
        <v>0.3664</v>
      </c>
    </row>
    <row r="113" spans="1:5" ht="17.25" customHeight="1" x14ac:dyDescent="0.25">
      <c r="A113" s="542"/>
      <c r="B113" s="541"/>
      <c r="C113" s="117" t="str">
        <f>'инновации+добровольчество0,3664'!A240</f>
        <v>Работы по специальной оценке условий труда</v>
      </c>
      <c r="D113" s="109" t="s">
        <v>22</v>
      </c>
      <c r="E113" s="219">
        <f>'инновации+добровольчество0,3664'!D240</f>
        <v>0.3664</v>
      </c>
    </row>
    <row r="114" spans="1:5" ht="35.25" customHeight="1" x14ac:dyDescent="0.25">
      <c r="A114" s="542"/>
      <c r="B114" s="541"/>
      <c r="C114" s="117" t="str">
        <f>'инновации+добровольчество0,3664'!A241</f>
        <v>Оценка профессиональных рисков охраны труда</v>
      </c>
      <c r="D114" s="109" t="s">
        <v>22</v>
      </c>
      <c r="E114" s="219">
        <f>'инновации+добровольчество0,3664'!D241</f>
        <v>0.3664</v>
      </c>
    </row>
    <row r="115" spans="1:5" ht="20.25" customHeight="1" x14ac:dyDescent="0.25">
      <c r="A115" s="542"/>
      <c r="B115" s="541"/>
      <c r="C115" s="117" t="str">
        <f>'инновации+добровольчество0,3664'!A242</f>
        <v>Изготовление площадки на заднем дворе учреждения</v>
      </c>
      <c r="D115" s="109" t="s">
        <v>22</v>
      </c>
      <c r="E115" s="219">
        <f>'инновации+добровольчество0,3664'!D242</f>
        <v>0.3664</v>
      </c>
    </row>
    <row r="116" spans="1:5" x14ac:dyDescent="0.25">
      <c r="A116" s="542"/>
      <c r="B116" s="541"/>
      <c r="C116" s="117" t="str">
        <f>'инновации+добровольчество0,3664'!A243</f>
        <v>Предрейсовое медицинское обследование 200дней*85руб</v>
      </c>
      <c r="D116" s="109" t="s">
        <v>22</v>
      </c>
      <c r="E116" s="219">
        <f>'инновации+добровольчество0,3664'!D243</f>
        <v>153.88800000000001</v>
      </c>
    </row>
    <row r="117" spans="1:5" ht="18" customHeight="1" x14ac:dyDescent="0.25">
      <c r="A117" s="542"/>
      <c r="B117" s="541"/>
      <c r="C117" s="117" t="str">
        <f>'инновации+добровольчество0,3664'!A244</f>
        <v xml:space="preserve">Услуги охраны  </v>
      </c>
      <c r="D117" s="109" t="s">
        <v>22</v>
      </c>
      <c r="E117" s="219">
        <f>'инновации+добровольчество0,3664'!D244</f>
        <v>4.3967999999999998</v>
      </c>
    </row>
    <row r="118" spans="1:5" ht="12" customHeight="1" x14ac:dyDescent="0.25">
      <c r="A118" s="542"/>
      <c r="B118" s="541"/>
      <c r="C118" s="117" t="str">
        <f>'инновации+добровольчество0,3664'!A245</f>
        <v>Обслуживание систем охранных средств сигнализации (тревожная кнопка)</v>
      </c>
      <c r="D118" s="109" t="s">
        <v>22</v>
      </c>
      <c r="E118" s="219">
        <f>'инновации+добровольчество0,3664'!D245</f>
        <v>4.3967999999999998</v>
      </c>
    </row>
    <row r="119" spans="1:5" ht="21" customHeight="1" x14ac:dyDescent="0.25">
      <c r="A119" s="542"/>
      <c r="B119" s="541"/>
      <c r="C119" s="117" t="str">
        <f>'инновации+добровольчество0,3664'!A246</f>
        <v>Медосмотр при устройстве на работу</v>
      </c>
      <c r="D119" s="109" t="s">
        <v>22</v>
      </c>
      <c r="E119" s="219">
        <f>'инновации+добровольчество0,3664'!D246</f>
        <v>0</v>
      </c>
    </row>
    <row r="120" spans="1:5" ht="21" customHeight="1" x14ac:dyDescent="0.25">
      <c r="A120" s="542"/>
      <c r="B120" s="541"/>
      <c r="C120" s="117" t="str">
        <f>'инновации+добровольчество0,3664'!A247</f>
        <v>Страховая премия по полису ОСАГО за УАЗ</v>
      </c>
      <c r="D120" s="109" t="s">
        <v>22</v>
      </c>
      <c r="E120" s="219">
        <f>'инновации+добровольчество0,3664'!D247</f>
        <v>0</v>
      </c>
    </row>
    <row r="121" spans="1:5" ht="21" customHeight="1" x14ac:dyDescent="0.25">
      <c r="A121" s="542"/>
      <c r="B121" s="541"/>
      <c r="C121" s="117" t="str">
        <f>'инновации+добровольчество0,3664'!A248</f>
        <v>Диагностика бытовой и оргтехники для определения возможности ее дальнейшего использования (244/226)</v>
      </c>
      <c r="D121" s="109" t="s">
        <v>22</v>
      </c>
      <c r="E121" s="219">
        <f>'инновации+добровольчество0,3664'!D248</f>
        <v>0</v>
      </c>
    </row>
    <row r="122" spans="1:5" ht="21" customHeight="1" x14ac:dyDescent="0.25">
      <c r="A122" s="542"/>
      <c r="B122" s="541"/>
      <c r="C122" s="117" t="str">
        <f>'инновации+добровольчество0,3664'!A249</f>
        <v>Изготовление снежных фигур</v>
      </c>
      <c r="D122" s="109" t="s">
        <v>22</v>
      </c>
      <c r="E122" s="219">
        <f>'инновации+добровольчество0,3664'!D249</f>
        <v>0</v>
      </c>
    </row>
    <row r="123" spans="1:5" ht="21" customHeight="1" x14ac:dyDescent="0.25">
      <c r="A123" s="542"/>
      <c r="B123" s="541"/>
      <c r="C123" s="117" t="str">
        <f>'инновации+добровольчество0,3664'!A250</f>
        <v>Приобретение программного обеспечения</v>
      </c>
      <c r="D123" s="109" t="s">
        <v>22</v>
      </c>
      <c r="E123" s="219">
        <f>'инновации+добровольчество0,3664'!D250</f>
        <v>0</v>
      </c>
    </row>
    <row r="124" spans="1:5" ht="21" customHeight="1" x14ac:dyDescent="0.25">
      <c r="A124" s="542"/>
      <c r="B124" s="541"/>
      <c r="C124" s="117" t="str">
        <f>'инновации+добровольчество0,3664'!A251</f>
        <v>Оплата пени, штрафов (853/291)</v>
      </c>
      <c r="D124" s="109" t="s">
        <v>22</v>
      </c>
      <c r="E124" s="219">
        <f>'инновации+добровольчество0,3664'!D251</f>
        <v>0</v>
      </c>
    </row>
    <row r="125" spans="1:5" ht="21" hidden="1" customHeight="1" x14ac:dyDescent="0.25">
      <c r="A125" s="542"/>
      <c r="B125" s="541"/>
      <c r="C125" s="117">
        <f>'инновации+добровольчество0,3664'!A252</f>
        <v>0</v>
      </c>
      <c r="D125" s="109" t="s">
        <v>22</v>
      </c>
      <c r="E125" s="219" t="e">
        <f>'инновации+добровольчество0,3664'!#REF!</f>
        <v>#REF!</v>
      </c>
    </row>
    <row r="126" spans="1:5" ht="21" hidden="1" customHeight="1" x14ac:dyDescent="0.25">
      <c r="A126" s="542"/>
      <c r="B126" s="541"/>
      <c r="C126" s="117">
        <f>'инновации+добровольчество0,3664'!A253</f>
        <v>0</v>
      </c>
      <c r="D126" s="109" t="s">
        <v>22</v>
      </c>
      <c r="E126" s="219">
        <f>'инновации+добровольчество0,3664'!D251</f>
        <v>0</v>
      </c>
    </row>
    <row r="127" spans="1:5" ht="21" hidden="1" customHeight="1" x14ac:dyDescent="0.25">
      <c r="A127" s="542"/>
      <c r="B127" s="541"/>
      <c r="C127" s="117">
        <f>'инновации+добровольчество0,3664'!A252</f>
        <v>0</v>
      </c>
      <c r="D127" s="109" t="s">
        <v>22</v>
      </c>
      <c r="E127" s="219">
        <f>'инновации+добровольчество0,3664'!$D252</f>
        <v>0</v>
      </c>
    </row>
    <row r="128" spans="1:5" ht="21" hidden="1" customHeight="1" x14ac:dyDescent="0.25">
      <c r="A128" s="542"/>
      <c r="B128" s="541"/>
      <c r="C128" s="117">
        <f>'инновации+добровольчество0,3664'!A253</f>
        <v>0</v>
      </c>
      <c r="D128" s="109" t="s">
        <v>22</v>
      </c>
      <c r="E128" s="219">
        <f>'инновации+добровольчество0,3664'!$D253</f>
        <v>0</v>
      </c>
    </row>
    <row r="129" spans="1:5" ht="21" hidden="1" customHeight="1" x14ac:dyDescent="0.25">
      <c r="A129" s="542"/>
      <c r="B129" s="541"/>
      <c r="C129" s="117">
        <f>'инновации+добровольчество0,3664'!A254</f>
        <v>0</v>
      </c>
      <c r="D129" s="109" t="s">
        <v>22</v>
      </c>
      <c r="E129" s="219">
        <f>'инновации+добровольчество0,3664'!$D254</f>
        <v>0</v>
      </c>
    </row>
    <row r="130" spans="1:5" ht="21" hidden="1" customHeight="1" x14ac:dyDescent="0.25">
      <c r="A130" s="542"/>
      <c r="B130" s="541"/>
      <c r="C130" s="117">
        <f>'инновации+добровольчество0,3664'!A255</f>
        <v>0</v>
      </c>
      <c r="D130" s="109" t="s">
        <v>22</v>
      </c>
      <c r="E130" s="219">
        <f>'инновации+добровольчество0,3664'!$D255</f>
        <v>0</v>
      </c>
    </row>
    <row r="131" spans="1:5" ht="21" hidden="1" customHeight="1" x14ac:dyDescent="0.25">
      <c r="A131" s="542"/>
      <c r="B131" s="541"/>
      <c r="C131" s="117">
        <f>'инновации+добровольчество0,3664'!A256</f>
        <v>0</v>
      </c>
      <c r="D131" s="109" t="s">
        <v>22</v>
      </c>
      <c r="E131" s="219">
        <f>'инновации+добровольчество0,3664'!$D256</f>
        <v>0</v>
      </c>
    </row>
    <row r="132" spans="1:5" ht="21" hidden="1" customHeight="1" x14ac:dyDescent="0.25">
      <c r="A132" s="542"/>
      <c r="B132" s="541"/>
      <c r="C132" s="117">
        <f>'инновации+добровольчество0,3664'!A257</f>
        <v>0</v>
      </c>
      <c r="D132" s="109" t="s">
        <v>22</v>
      </c>
      <c r="E132" s="219">
        <f>'инновации+добровольчество0,3664'!$D257</f>
        <v>0</v>
      </c>
    </row>
    <row r="133" spans="1:5" ht="21" hidden="1" customHeight="1" x14ac:dyDescent="0.25">
      <c r="A133" s="542"/>
      <c r="B133" s="541"/>
      <c r="C133" s="117">
        <f>'инновации+добровольчество0,3664'!A258</f>
        <v>0</v>
      </c>
      <c r="D133" s="109" t="s">
        <v>22</v>
      </c>
      <c r="E133" s="219">
        <f>'инновации+добровольчество0,3664'!$D258</f>
        <v>0</v>
      </c>
    </row>
    <row r="134" spans="1:5" ht="21" hidden="1" customHeight="1" x14ac:dyDescent="0.25">
      <c r="A134" s="542"/>
      <c r="B134" s="541"/>
      <c r="C134" s="117">
        <f>'инновации+добровольчество0,3664'!A259</f>
        <v>0</v>
      </c>
      <c r="D134" s="109" t="s">
        <v>22</v>
      </c>
      <c r="E134" s="219">
        <f>'инновации+добровольчество0,3664'!$D259</f>
        <v>0</v>
      </c>
    </row>
    <row r="135" spans="1:5" ht="21" hidden="1" customHeight="1" x14ac:dyDescent="0.25">
      <c r="A135" s="542"/>
      <c r="B135" s="541"/>
      <c r="C135" s="117">
        <f>'инновации+добровольчество0,3664'!A260</f>
        <v>0</v>
      </c>
      <c r="D135" s="109" t="s">
        <v>22</v>
      </c>
      <c r="E135" s="219">
        <f>'инновации+добровольчество0,3664'!$D260</f>
        <v>0</v>
      </c>
    </row>
    <row r="136" spans="1:5" ht="21" hidden="1" customHeight="1" x14ac:dyDescent="0.25">
      <c r="A136" s="542"/>
      <c r="B136" s="541"/>
      <c r="C136" s="117">
        <f>'инновации+добровольчество0,3664'!A261</f>
        <v>0</v>
      </c>
      <c r="D136" s="109" t="s">
        <v>22</v>
      </c>
      <c r="E136" s="219">
        <f>'инновации+добровольчество0,3664'!$D261</f>
        <v>0</v>
      </c>
    </row>
    <row r="137" spans="1:5" ht="21" hidden="1" customHeight="1" x14ac:dyDescent="0.25">
      <c r="A137" s="542"/>
      <c r="B137" s="541"/>
      <c r="C137" s="117">
        <f>'инновации+добровольчество0,3664'!A262</f>
        <v>0</v>
      </c>
      <c r="D137" s="109" t="s">
        <v>22</v>
      </c>
      <c r="E137" s="219">
        <f>'инновации+добровольчество0,3664'!$D262</f>
        <v>0</v>
      </c>
    </row>
    <row r="138" spans="1:5" ht="21" customHeight="1" x14ac:dyDescent="0.25">
      <c r="A138" s="542"/>
      <c r="B138" s="541"/>
      <c r="C138" s="552" t="s">
        <v>138</v>
      </c>
      <c r="D138" s="553"/>
      <c r="E138" s="554"/>
    </row>
    <row r="139" spans="1:5" ht="21" customHeight="1" x14ac:dyDescent="0.25">
      <c r="A139" s="542"/>
      <c r="B139" s="541"/>
      <c r="C139" s="111" t="str">
        <f>'инновации+добровольчество0,3664'!A210</f>
        <v>переговоры по району, мин</v>
      </c>
      <c r="D139" s="136" t="s">
        <v>86</v>
      </c>
      <c r="E139" s="219">
        <f>'инновации+добровольчество0,3664'!D210</f>
        <v>0</v>
      </c>
    </row>
    <row r="140" spans="1:5" ht="21" customHeight="1" x14ac:dyDescent="0.25">
      <c r="A140" s="542"/>
      <c r="B140" s="541"/>
      <c r="C140" s="111" t="str">
        <f>'инновации+добровольчество0,3664'!A211</f>
        <v>Переговоры за пределами района,мин</v>
      </c>
      <c r="D140" s="136" t="s">
        <v>22</v>
      </c>
      <c r="E140" s="219">
        <f>'инновации+добровольчество0,3664'!D211</f>
        <v>13.74</v>
      </c>
    </row>
    <row r="141" spans="1:5" ht="21" customHeight="1" x14ac:dyDescent="0.25">
      <c r="A141" s="542"/>
      <c r="B141" s="541"/>
      <c r="C141" s="111" t="str">
        <f>'инновации+добровольчество0,3664'!A212</f>
        <v>Абоненская плата за услуги связи, номеров</v>
      </c>
      <c r="D141" s="136" t="s">
        <v>37</v>
      </c>
      <c r="E141" s="219">
        <f>'инновации+добровольчество0,3664'!D212</f>
        <v>0.3664</v>
      </c>
    </row>
    <row r="142" spans="1:5" ht="21" customHeight="1" x14ac:dyDescent="0.25">
      <c r="A142" s="542"/>
      <c r="B142" s="541"/>
      <c r="C142" s="111" t="str">
        <f>'инновации+добровольчество0,3664'!A213</f>
        <v xml:space="preserve">Абоненская плата за услуги Интернет </v>
      </c>
      <c r="D142" s="136" t="s">
        <v>37</v>
      </c>
      <c r="E142" s="219">
        <f>'инновации+добровольчество0,3664'!D213</f>
        <v>0.3664</v>
      </c>
    </row>
    <row r="143" spans="1:5" ht="21" customHeight="1" x14ac:dyDescent="0.25">
      <c r="A143" s="542"/>
      <c r="B143" s="541"/>
      <c r="C143" s="111" t="str">
        <f>'инновации+добровольчество0,3664'!A214</f>
        <v>Почтовые конверты</v>
      </c>
      <c r="D143" s="136" t="s">
        <v>38</v>
      </c>
      <c r="E143" s="219">
        <f>'инновации+добровольчество0,3664'!D214</f>
        <v>0.3664</v>
      </c>
    </row>
    <row r="144" spans="1:5" ht="16.149999999999999" hidden="1" customHeight="1" x14ac:dyDescent="0.25">
      <c r="A144" s="542"/>
      <c r="B144" s="541"/>
      <c r="C144" s="111" t="e">
        <f>'инновации+добровольчество0,3664'!#REF!</f>
        <v>#REF!</v>
      </c>
      <c r="D144" s="136" t="s">
        <v>38</v>
      </c>
      <c r="E144" s="219" t="e">
        <f>'инновации+добровольчество0,3664'!#REF!</f>
        <v>#REF!</v>
      </c>
    </row>
    <row r="145" spans="1:5" ht="15.6" hidden="1" customHeight="1" x14ac:dyDescent="0.25">
      <c r="A145" s="542"/>
      <c r="B145" s="541"/>
      <c r="C145" s="111" t="e">
        <f>'инновации+добровольчество0,3664'!#REF!</f>
        <v>#REF!</v>
      </c>
      <c r="D145" s="136" t="s">
        <v>22</v>
      </c>
      <c r="E145" s="219" t="e">
        <f>'инновации+добровольчество0,3664'!#REF!</f>
        <v>#REF!</v>
      </c>
    </row>
    <row r="146" spans="1:5" s="507" customFormat="1" ht="12" customHeight="1" x14ac:dyDescent="0.2">
      <c r="A146" s="542"/>
      <c r="B146" s="541"/>
      <c r="C146" s="555" t="s">
        <v>139</v>
      </c>
      <c r="D146" s="556"/>
      <c r="E146" s="557"/>
    </row>
    <row r="147" spans="1:5" s="507" customFormat="1" ht="12" customHeight="1" x14ac:dyDescent="0.2">
      <c r="A147" s="542"/>
      <c r="B147" s="541"/>
      <c r="C147" s="103" t="s">
        <v>187</v>
      </c>
      <c r="D147" s="508" t="s">
        <v>143</v>
      </c>
      <c r="E147" s="220">
        <f>'инновации+добровольчество0,3664'!D160</f>
        <v>0.3664</v>
      </c>
    </row>
    <row r="148" spans="1:5" s="507" customFormat="1" ht="12" customHeight="1" x14ac:dyDescent="0.2">
      <c r="A148" s="542"/>
      <c r="B148" s="541"/>
      <c r="C148" s="112" t="s">
        <v>141</v>
      </c>
      <c r="D148" s="508" t="s">
        <v>134</v>
      </c>
      <c r="E148" s="220">
        <f>'инновации+добровольчество0,3664'!D161</f>
        <v>0.3664</v>
      </c>
    </row>
    <row r="149" spans="1:5" s="507" customFormat="1" ht="12" customHeight="1" x14ac:dyDescent="0.2">
      <c r="A149" s="542"/>
      <c r="B149" s="541"/>
      <c r="C149" s="112" t="s">
        <v>87</v>
      </c>
      <c r="D149" s="508" t="s">
        <v>134</v>
      </c>
      <c r="E149" s="220">
        <f>'инновации+добровольчество0,3664'!D162</f>
        <v>0.1832</v>
      </c>
    </row>
    <row r="150" spans="1:5" s="507" customFormat="1" ht="12" customHeight="1" x14ac:dyDescent="0.2">
      <c r="A150" s="542"/>
      <c r="B150" s="541"/>
      <c r="C150" s="112" t="s">
        <v>142</v>
      </c>
      <c r="D150" s="508" t="s">
        <v>134</v>
      </c>
      <c r="E150" s="220">
        <f>'инновации+добровольчество0,3664'!D163</f>
        <v>0.3664</v>
      </c>
    </row>
    <row r="151" spans="1:5" s="507" customFormat="1" ht="12" customHeight="1" x14ac:dyDescent="0.2">
      <c r="A151" s="542"/>
      <c r="B151" s="541"/>
      <c r="C151" s="535" t="s">
        <v>146</v>
      </c>
      <c r="D151" s="536"/>
      <c r="E151" s="537"/>
    </row>
    <row r="152" spans="1:5" s="507" customFormat="1" ht="12" customHeight="1" x14ac:dyDescent="0.2">
      <c r="A152" s="542"/>
      <c r="B152" s="541"/>
      <c r="C152" s="403" t="str">
        <f>'инновации+добровольчество0,3664'!A180</f>
        <v>Пособие по уходу за ребенком до 3-х лет</v>
      </c>
      <c r="D152" s="114" t="s">
        <v>122</v>
      </c>
      <c r="E152" s="217">
        <f>E147</f>
        <v>0.3664</v>
      </c>
    </row>
    <row r="153" spans="1:5" s="507" customFormat="1" ht="12" hidden="1" customHeight="1" x14ac:dyDescent="0.2">
      <c r="A153" s="542"/>
      <c r="B153" s="541"/>
      <c r="C153" s="555" t="s">
        <v>147</v>
      </c>
      <c r="D153" s="556"/>
      <c r="E153" s="557"/>
    </row>
    <row r="154" spans="1:5" s="507" customFormat="1" ht="12" hidden="1" customHeight="1" x14ac:dyDescent="0.2">
      <c r="A154" s="542"/>
      <c r="B154" s="541"/>
      <c r="C154" s="113" t="s">
        <v>196</v>
      </c>
      <c r="D154" s="94" t="s">
        <v>39</v>
      </c>
      <c r="E154" s="213">
        <f>'инновации+добровольчество0,3664'!E201</f>
        <v>0.3664</v>
      </c>
    </row>
    <row r="155" spans="1:5" ht="28.15" hidden="1" customHeight="1" x14ac:dyDescent="0.25">
      <c r="A155" s="542"/>
      <c r="B155" s="541"/>
      <c r="C155" s="113" t="s">
        <v>197</v>
      </c>
      <c r="D155" s="94" t="s">
        <v>39</v>
      </c>
      <c r="E155" s="213">
        <f>'инновации+добровольчество0,3664'!E202</f>
        <v>0.33500000000000002</v>
      </c>
    </row>
    <row r="156" spans="1:5" ht="28.15" hidden="1" customHeight="1" x14ac:dyDescent="0.25">
      <c r="A156" s="542"/>
      <c r="B156" s="541"/>
      <c r="C156" s="113" t="s">
        <v>198</v>
      </c>
      <c r="D156" s="94" t="s">
        <v>39</v>
      </c>
      <c r="E156" s="213">
        <f>'инновации+добровольчество0,3664'!E203</f>
        <v>0.33500000000000002</v>
      </c>
    </row>
    <row r="157" spans="1:5" ht="28.15" customHeight="1" x14ac:dyDescent="0.25">
      <c r="A157" s="542"/>
      <c r="B157" s="541"/>
      <c r="C157" s="538" t="s">
        <v>148</v>
      </c>
      <c r="D157" s="539"/>
      <c r="E157" s="540"/>
    </row>
    <row r="158" spans="1:5" ht="28.15" hidden="1" customHeight="1" x14ac:dyDescent="0.25">
      <c r="A158" s="542"/>
      <c r="B158" s="541"/>
      <c r="C158" s="115" t="str">
        <f>'инновации+добровольчество0,3664'!A221</f>
        <v>Проезд к месту учебы</v>
      </c>
      <c r="D158" s="116" t="s">
        <v>122</v>
      </c>
      <c r="E158" s="79">
        <f>'инновации+добровольчество0,3664'!D221</f>
        <v>0</v>
      </c>
    </row>
    <row r="159" spans="1:5" ht="22.15" customHeight="1" x14ac:dyDescent="0.25">
      <c r="A159" s="542"/>
      <c r="B159" s="541"/>
      <c r="C159" s="115" t="str">
        <f>'инновации+добровольчество0,3664'!A222</f>
        <v>Провоз груза 2000 кг (1 кг=9,50 руб)</v>
      </c>
      <c r="D159" s="116" t="s">
        <v>22</v>
      </c>
      <c r="E159" s="79">
        <f>'инновации+добровольчество0,3664'!D222</f>
        <v>0.3664</v>
      </c>
    </row>
    <row r="160" spans="1:5" ht="18" customHeight="1" x14ac:dyDescent="0.25">
      <c r="A160" s="542"/>
      <c r="B160" s="541"/>
      <c r="C160" s="552" t="s">
        <v>149</v>
      </c>
      <c r="D160" s="553"/>
      <c r="E160" s="554"/>
    </row>
    <row r="161" spans="1:5" ht="18.75" customHeight="1" x14ac:dyDescent="0.25">
      <c r="A161" s="542"/>
      <c r="B161" s="541"/>
      <c r="C161" s="104" t="str">
        <f>'инновации+добровольчество0,3664'!A269</f>
        <v>Обучение персонала</v>
      </c>
      <c r="D161" s="63" t="str">
        <f>'инновации+добровольчество0,3664'!B269</f>
        <v>договор</v>
      </c>
      <c r="E161" s="159">
        <f>'инновации+добровольчество0,3664'!D269</f>
        <v>0.3664</v>
      </c>
    </row>
    <row r="162" spans="1:5" ht="13.5" customHeight="1" x14ac:dyDescent="0.25">
      <c r="A162" s="542"/>
      <c r="B162" s="541"/>
      <c r="C162" s="104" t="str">
        <f>'инновации+добровольчество0,3664'!A270</f>
        <v>Переподготовка</v>
      </c>
      <c r="D162" s="63" t="str">
        <f>'инновации+добровольчество0,3664'!B270</f>
        <v>договор</v>
      </c>
      <c r="E162" s="159">
        <f>'инновации+добровольчество0,3664'!D270</f>
        <v>1.0992</v>
      </c>
    </row>
    <row r="163" spans="1:5" ht="16.5" customHeight="1" x14ac:dyDescent="0.25">
      <c r="A163" s="542"/>
      <c r="B163" s="541"/>
      <c r="C163" s="104" t="str">
        <f>'инновации+добровольчество0,3664'!A271</f>
        <v>Пиломатериал</v>
      </c>
      <c r="D163" s="63" t="str">
        <f>'инновации+добровольчество0,3664'!B271</f>
        <v>шт</v>
      </c>
      <c r="E163" s="159">
        <f>'инновации+добровольчество0,3664'!D271</f>
        <v>2.5648</v>
      </c>
    </row>
    <row r="164" spans="1:5" ht="17.25" customHeight="1" x14ac:dyDescent="0.25">
      <c r="A164" s="542"/>
      <c r="B164" s="541"/>
      <c r="C164" s="104" t="str">
        <f>'инновации+добровольчество0,3664'!A272</f>
        <v>Тонеры для картриджей Kyocera</v>
      </c>
      <c r="D164" s="63" t="str">
        <f>'инновации+добровольчество0,3664'!B272</f>
        <v>шт</v>
      </c>
      <c r="E164" s="159">
        <f>'инновации+добровольчество0,3664'!D272</f>
        <v>1.8320000000000001</v>
      </c>
    </row>
    <row r="165" spans="1:5" ht="18.75" customHeight="1" x14ac:dyDescent="0.25">
      <c r="A165" s="542"/>
      <c r="B165" s="541"/>
      <c r="C165" s="104" t="str">
        <f>'инновации+добровольчество0,3664'!A273</f>
        <v>Комплект тонеров для цветного принтера Canon</v>
      </c>
      <c r="D165" s="63" t="str">
        <f>'инновации+добровольчество0,3664'!B273</f>
        <v>шт</v>
      </c>
      <c r="E165" s="159">
        <f>'инновации+добровольчество0,3664'!D273</f>
        <v>1.8320000000000001</v>
      </c>
    </row>
    <row r="166" spans="1:5" ht="18.75" customHeight="1" x14ac:dyDescent="0.25">
      <c r="A166" s="542"/>
      <c r="B166" s="541"/>
      <c r="C166" s="104" t="str">
        <f>'инновации+добровольчество0,3664'!A274</f>
        <v>Комплект тонера для цветного принтера Hp</v>
      </c>
      <c r="D166" s="63" t="str">
        <f>'инновации+добровольчество0,3664'!B274</f>
        <v>шт</v>
      </c>
      <c r="E166" s="159">
        <f>'инновации+добровольчество0,3664'!D274</f>
        <v>0.73280000000000001</v>
      </c>
    </row>
    <row r="167" spans="1:5" ht="24" customHeight="1" x14ac:dyDescent="0.25">
      <c r="A167" s="542"/>
      <c r="B167" s="541"/>
      <c r="C167" s="104" t="str">
        <f>'инновации+добровольчество0,3664'!A275</f>
        <v>Флеш накопители  16 гб</v>
      </c>
      <c r="D167" s="63" t="str">
        <f>'инновации+добровольчество0,3664'!B275</f>
        <v>шт</v>
      </c>
      <c r="E167" s="159">
        <f>'инновации+добровольчество0,3664'!D275</f>
        <v>2.5648</v>
      </c>
    </row>
    <row r="168" spans="1:5" ht="24" customHeight="1" x14ac:dyDescent="0.25">
      <c r="A168" s="542"/>
      <c r="B168" s="541"/>
      <c r="C168" s="104" t="str">
        <f>'инновации+добровольчество0,3664'!A276</f>
        <v>Флеш накопители  64 гб</v>
      </c>
      <c r="D168" s="63" t="str">
        <f>'инновации+добровольчество0,3664'!B276</f>
        <v>шт</v>
      </c>
      <c r="E168" s="159">
        <f>'инновации+добровольчество0,3664'!D276</f>
        <v>1.8320000000000001</v>
      </c>
    </row>
    <row r="169" spans="1:5" ht="18.600000000000001" customHeight="1" x14ac:dyDescent="0.25">
      <c r="A169" s="542"/>
      <c r="B169" s="541"/>
      <c r="C169" s="104" t="str">
        <f>'инновации+добровольчество0,3664'!A277</f>
        <v>Мышь USB</v>
      </c>
      <c r="D169" s="63" t="str">
        <f>'инновации+добровольчество0,3664'!B277</f>
        <v>шт</v>
      </c>
      <c r="E169" s="159">
        <f>'инновации+добровольчество0,3664'!D277</f>
        <v>1.4656</v>
      </c>
    </row>
    <row r="170" spans="1:5" ht="15.6" customHeight="1" x14ac:dyDescent="0.25">
      <c r="A170" s="542"/>
      <c r="B170" s="541"/>
      <c r="C170" s="104" t="str">
        <f>'инновации+добровольчество0,3664'!A278</f>
        <v xml:space="preserve">Мешки для мусора </v>
      </c>
      <c r="D170" s="63" t="str">
        <f>'инновации+добровольчество0,3664'!B278</f>
        <v>шт</v>
      </c>
      <c r="E170" s="159">
        <f>'инновации+добровольчество0,3664'!D278</f>
        <v>36.64</v>
      </c>
    </row>
    <row r="171" spans="1:5" ht="12" customHeight="1" x14ac:dyDescent="0.25">
      <c r="A171" s="542"/>
      <c r="B171" s="541"/>
      <c r="C171" s="104" t="str">
        <f>'инновации+добровольчество0,3664'!A279</f>
        <v>Жидкое мыло</v>
      </c>
      <c r="D171" s="63" t="str">
        <f>'инновации+добровольчество0,3664'!B279</f>
        <v>шт</v>
      </c>
      <c r="E171" s="159">
        <f>'инновации+добровольчество0,3664'!D279</f>
        <v>5.4960000000000004</v>
      </c>
    </row>
    <row r="172" spans="1:5" ht="12" customHeight="1" x14ac:dyDescent="0.25">
      <c r="A172" s="542"/>
      <c r="B172" s="541"/>
      <c r="C172" s="104" t="str">
        <f>'инновации+добровольчество0,3664'!A280</f>
        <v>Туалетная бумага</v>
      </c>
      <c r="D172" s="63" t="str">
        <f>'инновации+добровольчество0,3664'!B280</f>
        <v>шт</v>
      </c>
      <c r="E172" s="159">
        <f>'инновации+добровольчество0,3664'!D280</f>
        <v>36.64</v>
      </c>
    </row>
    <row r="173" spans="1:5" ht="12" customHeight="1" x14ac:dyDescent="0.25">
      <c r="A173" s="542"/>
      <c r="B173" s="541"/>
      <c r="C173" s="104" t="str">
        <f>'инновации+добровольчество0,3664'!A281</f>
        <v>Тряпки для мытья</v>
      </c>
      <c r="D173" s="63" t="str">
        <f>'инновации+добровольчество0,3664'!B281</f>
        <v>шт</v>
      </c>
      <c r="E173" s="159">
        <f>'инновации+добровольчество0,3664'!D281</f>
        <v>14.656000000000001</v>
      </c>
    </row>
    <row r="174" spans="1:5" ht="12" customHeight="1" x14ac:dyDescent="0.25">
      <c r="A174" s="542"/>
      <c r="B174" s="541"/>
      <c r="C174" s="104" t="str">
        <f>'инновации+добровольчество0,3664'!A282</f>
        <v>Бытовая химия</v>
      </c>
      <c r="D174" s="63" t="str">
        <f>'инновации+добровольчество0,3664'!B282</f>
        <v>шт</v>
      </c>
      <c r="E174" s="159">
        <f>'инновации+добровольчество0,3664'!D282</f>
        <v>7.3280000000000003</v>
      </c>
    </row>
    <row r="175" spans="1:5" ht="12" customHeight="1" x14ac:dyDescent="0.25">
      <c r="A175" s="542"/>
      <c r="B175" s="541"/>
      <c r="C175" s="104" t="str">
        <f>'инновации+добровольчество0,3664'!A283</f>
        <v>Фанера</v>
      </c>
      <c r="D175" s="63" t="str">
        <f>'инновации+добровольчество0,3664'!B283</f>
        <v>шт</v>
      </c>
      <c r="E175" s="159">
        <f>'инновации+добровольчество0,3664'!D283</f>
        <v>10.992000000000001</v>
      </c>
    </row>
    <row r="176" spans="1:5" ht="12" customHeight="1" x14ac:dyDescent="0.25">
      <c r="A176" s="542"/>
      <c r="B176" s="541"/>
      <c r="C176" s="104" t="str">
        <f>'инновации+добровольчество0,3664'!A284</f>
        <v>Антифриз</v>
      </c>
      <c r="D176" s="63" t="str">
        <f>'инновации+добровольчество0,3664'!B284</f>
        <v>шт</v>
      </c>
      <c r="E176" s="159">
        <f>'инновации+добровольчество0,3664'!D284</f>
        <v>7.3280000000000003</v>
      </c>
    </row>
    <row r="177" spans="1:5" ht="12" customHeight="1" x14ac:dyDescent="0.25">
      <c r="A177" s="542"/>
      <c r="B177" s="541"/>
      <c r="C177" s="104" t="str">
        <f>'инновации+добровольчество0,3664'!A285</f>
        <v>Баннера</v>
      </c>
      <c r="D177" s="63" t="str">
        <f>'инновации+добровольчество0,3664'!B285</f>
        <v>шт</v>
      </c>
      <c r="E177" s="159">
        <f>'инновации+добровольчество0,3664'!D285</f>
        <v>1.8320000000000001</v>
      </c>
    </row>
    <row r="178" spans="1:5" ht="12" customHeight="1" x14ac:dyDescent="0.25">
      <c r="A178" s="542"/>
      <c r="B178" s="541"/>
      <c r="C178" s="104" t="str">
        <f>'инновации+добровольчество0,3664'!A286</f>
        <v>Гвозди</v>
      </c>
      <c r="D178" s="63" t="str">
        <f>'инновации+добровольчество0,3664'!B286</f>
        <v>шт</v>
      </c>
      <c r="E178" s="159">
        <f>'инновации+добровольчество0,3664'!D286</f>
        <v>7.3280000000000003</v>
      </c>
    </row>
    <row r="179" spans="1:5" ht="12" customHeight="1" x14ac:dyDescent="0.25">
      <c r="A179" s="542"/>
      <c r="B179" s="541"/>
      <c r="C179" s="104" t="str">
        <f>'инновации+добровольчество0,3664'!A287</f>
        <v>Саморезы</v>
      </c>
      <c r="D179" s="63" t="str">
        <f>'инновации+добровольчество0,3664'!B287</f>
        <v>шт</v>
      </c>
      <c r="E179" s="159">
        <f>'инновации+добровольчество0,3664'!D287</f>
        <v>18.32</v>
      </c>
    </row>
    <row r="180" spans="1:5" ht="12" customHeight="1" x14ac:dyDescent="0.25">
      <c r="A180" s="542"/>
      <c r="B180" s="541"/>
      <c r="C180" s="104" t="str">
        <f>'инновации+добровольчество0,3664'!A288</f>
        <v>Инструмент металлический ручной</v>
      </c>
      <c r="D180" s="63" t="str">
        <f>'инновации+добровольчество0,3664'!B288</f>
        <v>шт</v>
      </c>
      <c r="E180" s="159">
        <f>'инновации+добровольчество0,3664'!D288</f>
        <v>1.8320000000000001</v>
      </c>
    </row>
    <row r="181" spans="1:5" ht="12" customHeight="1" x14ac:dyDescent="0.25">
      <c r="A181" s="542"/>
      <c r="B181" s="541"/>
      <c r="C181" s="104" t="str">
        <f>'инновации+добровольчество0,3664'!A289</f>
        <v>Краска эмаль</v>
      </c>
      <c r="D181" s="63" t="str">
        <f>'инновации+добровольчество0,3664'!B289</f>
        <v>шт</v>
      </c>
      <c r="E181" s="159">
        <f>'инновации+добровольчество0,3664'!D289</f>
        <v>10.992000000000001</v>
      </c>
    </row>
    <row r="182" spans="1:5" ht="12" hidden="1" customHeight="1" x14ac:dyDescent="0.25">
      <c r="A182" s="542"/>
      <c r="B182" s="541"/>
      <c r="C182" s="104" t="str">
        <f>'инновации+добровольчество0,3664'!A290</f>
        <v>Краска ВДН</v>
      </c>
      <c r="D182" s="63" t="str">
        <f>'инновации+добровольчество0,3664'!B290</f>
        <v>шт</v>
      </c>
      <c r="E182" s="159">
        <f>'инновации+добровольчество0,3664'!D290</f>
        <v>3.6640000000000001</v>
      </c>
    </row>
    <row r="183" spans="1:5" ht="12" hidden="1" customHeight="1" x14ac:dyDescent="0.25">
      <c r="A183" s="542"/>
      <c r="B183" s="541"/>
      <c r="C183" s="104" t="str">
        <f>'инновации+добровольчество0,3664'!A291</f>
        <v>Кисти</v>
      </c>
      <c r="D183" s="63" t="str">
        <f>'инновации+добровольчество0,3664'!B291</f>
        <v>шт</v>
      </c>
      <c r="E183" s="159">
        <f>'инновации+добровольчество0,3664'!D291</f>
        <v>14.656000000000001</v>
      </c>
    </row>
    <row r="184" spans="1:5" ht="12" customHeight="1" x14ac:dyDescent="0.25">
      <c r="A184" s="542"/>
      <c r="B184" s="541"/>
      <c r="C184" s="104" t="str">
        <f>'инновации+добровольчество0,3664'!A292</f>
        <v>Перчатка пвх</v>
      </c>
      <c r="D184" s="63" t="str">
        <f>'инновации+добровольчество0,3664'!B292</f>
        <v>шт</v>
      </c>
      <c r="E184" s="159">
        <f>'инновации+добровольчество0,3664'!D292</f>
        <v>36.64</v>
      </c>
    </row>
    <row r="185" spans="1:5" ht="12" customHeight="1" x14ac:dyDescent="0.25">
      <c r="A185" s="542"/>
      <c r="B185" s="541"/>
      <c r="C185" s="104" t="str">
        <f>'инновации+добровольчество0,3664'!A293</f>
        <v>краска кудо</v>
      </c>
      <c r="D185" s="63" t="str">
        <f>'инновации+добровольчество0,3664'!B293</f>
        <v>шт</v>
      </c>
      <c r="E185" s="159">
        <f>'инновации+добровольчество0,3664'!D293</f>
        <v>10.992000000000001</v>
      </c>
    </row>
    <row r="186" spans="1:5" ht="12" customHeight="1" x14ac:dyDescent="0.25">
      <c r="A186" s="542"/>
      <c r="B186" s="541"/>
      <c r="C186" s="104" t="str">
        <f>'инновации+добровольчество0,3664'!A294</f>
        <v>Валик+ванночка</v>
      </c>
      <c r="D186" s="63" t="str">
        <f>'инновации+добровольчество0,3664'!B294</f>
        <v>шт</v>
      </c>
      <c r="E186" s="159">
        <f>'инновации+добровольчество0,3664'!D294</f>
        <v>3.6640000000000001</v>
      </c>
    </row>
    <row r="187" spans="1:5" ht="12" customHeight="1" x14ac:dyDescent="0.25">
      <c r="A187" s="542"/>
      <c r="B187" s="541"/>
      <c r="C187" s="104" t="str">
        <f>'инновации+добровольчество0,3664'!A295</f>
        <v>Ножницыы</v>
      </c>
      <c r="D187" s="63" t="str">
        <f>'инновации+добровольчество0,3664'!B295</f>
        <v>шт</v>
      </c>
      <c r="E187" s="159">
        <f>'инновации+добровольчество0,3664'!D295</f>
        <v>3.6640000000000001</v>
      </c>
    </row>
    <row r="188" spans="1:5" ht="12" customHeight="1" x14ac:dyDescent="0.25">
      <c r="A188" s="542"/>
      <c r="B188" s="541"/>
      <c r="C188" s="104" t="str">
        <f>'инновации+добровольчество0,3664'!A296</f>
        <v>Канцелярские расходники</v>
      </c>
      <c r="D188" s="63" t="str">
        <f>'инновации+добровольчество0,3664'!B296</f>
        <v>шт</v>
      </c>
      <c r="E188" s="159">
        <f>'инновации+добровольчество0,3664'!D296</f>
        <v>36.64</v>
      </c>
    </row>
    <row r="189" spans="1:5" ht="12" customHeight="1" x14ac:dyDescent="0.25">
      <c r="A189" s="542"/>
      <c r="B189" s="541"/>
      <c r="C189" s="104" t="str">
        <f>'инновации+добровольчество0,3664'!A297</f>
        <v>Канцелярия (ручки, карандаши)</v>
      </c>
      <c r="D189" s="63" t="str">
        <f>'инновации+добровольчество0,3664'!B297</f>
        <v>шт</v>
      </c>
      <c r="E189" s="159">
        <f>'инновации+добровольчество0,3664'!D297</f>
        <v>36.64</v>
      </c>
    </row>
    <row r="190" spans="1:5" ht="12" customHeight="1" x14ac:dyDescent="0.25">
      <c r="A190" s="542"/>
      <c r="B190" s="541"/>
      <c r="C190" s="104" t="str">
        <f>'инновации+добровольчество0,3664'!A298</f>
        <v>Офисные принадлежности (папки, скоросшиватели, файлы)</v>
      </c>
      <c r="D190" s="63" t="str">
        <f>'инновации+добровольчество0,3664'!B298</f>
        <v>шт</v>
      </c>
      <c r="E190" s="159">
        <f>'инновации+добровольчество0,3664'!D298</f>
        <v>36.64</v>
      </c>
    </row>
    <row r="191" spans="1:5" ht="12" customHeight="1" x14ac:dyDescent="0.25">
      <c r="A191" s="542"/>
      <c r="B191" s="541"/>
      <c r="C191" s="104" t="str">
        <f>'инновации+добровольчество0,3664'!A299</f>
        <v>Лампы</v>
      </c>
      <c r="D191" s="63" t="str">
        <f>'инновации+добровольчество0,3664'!B299</f>
        <v>шт</v>
      </c>
      <c r="E191" s="159">
        <f>'инновации+добровольчество0,3664'!D299</f>
        <v>18.32</v>
      </c>
    </row>
    <row r="192" spans="1:5" ht="12" customHeight="1" x14ac:dyDescent="0.25">
      <c r="A192" s="542"/>
      <c r="B192" s="541"/>
      <c r="C192" s="104" t="str">
        <f>'инновации+добровольчество0,3664'!A300</f>
        <v>Батерейки</v>
      </c>
      <c r="D192" s="63" t="str">
        <f>'инновации+добровольчество0,3664'!B300</f>
        <v>шт</v>
      </c>
      <c r="E192" s="159">
        <f>'инновации+добровольчество0,3664'!D300</f>
        <v>73.28</v>
      </c>
    </row>
    <row r="193" spans="1:5" ht="12" customHeight="1" x14ac:dyDescent="0.25">
      <c r="A193" s="542"/>
      <c r="B193" s="541"/>
      <c r="C193" s="104" t="str">
        <f>'инновации+добровольчество0,3664'!A301</f>
        <v>Бумага А4</v>
      </c>
      <c r="D193" s="63" t="str">
        <f>'инновации+добровольчество0,3664'!B301</f>
        <v>шт</v>
      </c>
      <c r="E193" s="159">
        <f>'инновации+добровольчество0,3664'!D301</f>
        <v>36.64</v>
      </c>
    </row>
    <row r="194" spans="1:5" ht="12" customHeight="1" x14ac:dyDescent="0.25">
      <c r="A194" s="542"/>
      <c r="B194" s="541"/>
      <c r="C194" s="104" t="str">
        <f>'инновации+добровольчество0,3664'!A302</f>
        <v>Грабли, лопаты</v>
      </c>
      <c r="D194" s="63" t="str">
        <f>'инновации+добровольчество0,3664'!B302</f>
        <v>шт</v>
      </c>
      <c r="E194" s="159">
        <f>'инновации+добровольчество0,3664'!D302</f>
        <v>3.6640000000000001</v>
      </c>
    </row>
    <row r="195" spans="1:5" ht="12" customHeight="1" x14ac:dyDescent="0.25">
      <c r="A195" s="542"/>
      <c r="B195" s="541"/>
      <c r="C195" s="104" t="str">
        <f>'инновации+добровольчество0,3664'!A303</f>
        <v>ГСМ УАЗ (Масло двигатель)</v>
      </c>
      <c r="D195" s="63" t="str">
        <f>'инновации+добровольчество0,3664'!B303</f>
        <v>шт</v>
      </c>
      <c r="E195" s="159">
        <f>'инновации+добровольчество0,3664'!D303</f>
        <v>7.3280000000000003</v>
      </c>
    </row>
    <row r="196" spans="1:5" ht="12" customHeight="1" x14ac:dyDescent="0.25">
      <c r="A196" s="542"/>
      <c r="B196" s="541"/>
      <c r="C196" s="104" t="str">
        <f>'инновации+добровольчество0,3664'!A304</f>
        <v>ГСМ Бензин</v>
      </c>
      <c r="D196" s="63" t="str">
        <f>'инновации+добровольчество0,3664'!B304</f>
        <v>шт</v>
      </c>
      <c r="E196" s="159">
        <f>'инновации+добровольчество0,3664'!D304</f>
        <v>952.64</v>
      </c>
    </row>
    <row r="197" spans="1:5" ht="15" hidden="1" customHeight="1" x14ac:dyDescent="0.25">
      <c r="A197" s="542"/>
      <c r="B197" s="541"/>
      <c r="C197" s="104">
        <f>'инновации+добровольчество0,3664'!A305</f>
        <v>0</v>
      </c>
      <c r="D197" s="63" t="str">
        <f>'инновации+добровольчество0,3664'!B305</f>
        <v>шт</v>
      </c>
      <c r="E197" s="159">
        <f>'инновации+добровольчество0,3664'!D305</f>
        <v>0.36899999999999999</v>
      </c>
    </row>
    <row r="198" spans="1:5" hidden="1" x14ac:dyDescent="0.25">
      <c r="A198" s="542"/>
      <c r="B198" s="541"/>
      <c r="C198" s="104">
        <f>'инновации+добровольчество0,3664'!A306</f>
        <v>0</v>
      </c>
      <c r="D198" s="63" t="str">
        <f>'инновации+добровольчество0,3664'!B306</f>
        <v>шт</v>
      </c>
      <c r="E198" s="159">
        <f>'инновации+добровольчество0,3664'!D306</f>
        <v>11.808</v>
      </c>
    </row>
    <row r="199" spans="1:5" hidden="1" x14ac:dyDescent="0.25">
      <c r="A199" s="542"/>
      <c r="B199" s="541"/>
      <c r="C199" s="104">
        <f>'инновации+добровольчество0,3664'!A307</f>
        <v>0</v>
      </c>
      <c r="D199" s="63" t="str">
        <f>'инновации+добровольчество0,3664'!B307</f>
        <v>шт</v>
      </c>
      <c r="E199" s="159">
        <f>'инновации+добровольчество0,3664'!D307</f>
        <v>2.5830000000000002</v>
      </c>
    </row>
    <row r="200" spans="1:5" hidden="1" x14ac:dyDescent="0.25">
      <c r="A200" s="542"/>
      <c r="B200" s="541"/>
      <c r="C200" s="104">
        <f>'инновации+добровольчество0,3664'!A308</f>
        <v>0</v>
      </c>
      <c r="D200" s="63" t="str">
        <f>'инновации+добровольчество0,3664'!B308</f>
        <v>шт</v>
      </c>
      <c r="E200" s="159">
        <f>'инновации+добровольчество0,3664'!D308</f>
        <v>0.36899999999999999</v>
      </c>
    </row>
    <row r="201" spans="1:5" hidden="1" x14ac:dyDescent="0.25">
      <c r="A201" s="542"/>
      <c r="B201" s="541"/>
      <c r="C201" s="104">
        <f>'инновации+добровольчество0,3664'!A309</f>
        <v>0</v>
      </c>
      <c r="D201" s="63" t="str">
        <f>'инновации+добровольчество0,3664'!B309</f>
        <v>шт</v>
      </c>
      <c r="E201" s="159">
        <f>'инновации+добровольчество0,3664'!D309</f>
        <v>0.36899999999999999</v>
      </c>
    </row>
    <row r="202" spans="1:5" hidden="1" x14ac:dyDescent="0.25">
      <c r="A202" s="542"/>
      <c r="B202" s="541"/>
      <c r="C202" s="104">
        <f>'инновации+добровольчество0,3664'!A310</f>
        <v>0</v>
      </c>
      <c r="D202" s="63" t="str">
        <f>'инновации+добровольчество0,3664'!B310</f>
        <v>шт</v>
      </c>
      <c r="E202" s="159">
        <f>'инновации+добровольчество0,3664'!D310</f>
        <v>0.36899999999999999</v>
      </c>
    </row>
    <row r="203" spans="1:5" hidden="1" x14ac:dyDescent="0.25">
      <c r="A203" s="542"/>
      <c r="B203" s="541"/>
      <c r="C203" s="104">
        <f>'инновации+добровольчество0,3664'!A311</f>
        <v>0</v>
      </c>
      <c r="D203" s="63" t="str">
        <f>'инновации+добровольчество0,3664'!B311</f>
        <v>шт</v>
      </c>
      <c r="E203" s="159">
        <f>'инновации+добровольчество0,3664'!D311</f>
        <v>3.69</v>
      </c>
    </row>
    <row r="204" spans="1:5" hidden="1" x14ac:dyDescent="0.25">
      <c r="A204" s="542"/>
      <c r="B204" s="541"/>
      <c r="C204" s="104">
        <f>'инновации+добровольчество0,3664'!A312</f>
        <v>0</v>
      </c>
      <c r="D204" s="63" t="str">
        <f>'инновации+добровольчество0,3664'!B312</f>
        <v>шт</v>
      </c>
      <c r="E204" s="159">
        <f>'инновации+добровольчество0,3664'!D312</f>
        <v>7.38</v>
      </c>
    </row>
    <row r="205" spans="1:5" hidden="1" x14ac:dyDescent="0.25">
      <c r="A205" s="542"/>
      <c r="B205" s="541"/>
      <c r="C205" s="104">
        <f>'инновации+добровольчество0,3664'!A313</f>
        <v>0</v>
      </c>
      <c r="D205" s="63" t="str">
        <f>'инновации+добровольчество0,3664'!B313</f>
        <v>шт</v>
      </c>
      <c r="E205" s="159">
        <f>'инновации+добровольчество0,3664'!D313</f>
        <v>913.75470000000007</v>
      </c>
    </row>
    <row r="206" spans="1:5" hidden="1" x14ac:dyDescent="0.25">
      <c r="A206" s="542"/>
      <c r="B206" s="541"/>
      <c r="C206" s="104">
        <f>'инновации+добровольчество0,3664'!A314</f>
        <v>0</v>
      </c>
      <c r="D206" s="63">
        <f>'инновации+добровольчество0,3664'!B319</f>
        <v>0</v>
      </c>
      <c r="E206" s="159">
        <f>'инновации+добровольчество0,3664'!D319</f>
        <v>0</v>
      </c>
    </row>
    <row r="207" spans="1:5" hidden="1" x14ac:dyDescent="0.25">
      <c r="A207" s="542"/>
      <c r="B207" s="541"/>
      <c r="C207" s="104">
        <f>'инновации+добровольчество0,3664'!A315</f>
        <v>0</v>
      </c>
      <c r="D207" s="63">
        <f>'инновации+добровольчество0,3664'!B320</f>
        <v>0</v>
      </c>
      <c r="E207" s="159">
        <f>'инновации+добровольчество0,3664'!D320</f>
        <v>0</v>
      </c>
    </row>
    <row r="208" spans="1:5" hidden="1" x14ac:dyDescent="0.25">
      <c r="A208" s="542"/>
      <c r="B208" s="541"/>
      <c r="C208" s="104">
        <f>'инновации+добровольчество0,3664'!A316</f>
        <v>0</v>
      </c>
      <c r="D208" s="63">
        <f>'инновации+добровольчество0,3664'!B321</f>
        <v>0</v>
      </c>
      <c r="E208" s="159">
        <f>'инновации+добровольчество0,3664'!D321</f>
        <v>0</v>
      </c>
    </row>
    <row r="209" spans="1:5" hidden="1" x14ac:dyDescent="0.25">
      <c r="A209" s="542"/>
      <c r="B209" s="541"/>
      <c r="C209" s="104">
        <f>'инновации+добровольчество0,3664'!A317</f>
        <v>0</v>
      </c>
      <c r="D209" s="63">
        <f>'инновации+добровольчество0,3664'!B322</f>
        <v>0</v>
      </c>
      <c r="E209" s="159">
        <f>'инновации+добровольчество0,3664'!D322</f>
        <v>0</v>
      </c>
    </row>
    <row r="210" spans="1:5" hidden="1" x14ac:dyDescent="0.25">
      <c r="A210" s="542"/>
      <c r="B210" s="541"/>
      <c r="C210" s="104">
        <f>'инновации+добровольчество0,3664'!A318</f>
        <v>0</v>
      </c>
      <c r="D210" s="63">
        <f>'инновации+добровольчество0,3664'!B323</f>
        <v>0</v>
      </c>
      <c r="E210" s="159">
        <f>'инновации+добровольчество0,3664'!D323</f>
        <v>0</v>
      </c>
    </row>
    <row r="211" spans="1:5" hidden="1" x14ac:dyDescent="0.25">
      <c r="A211" s="542"/>
      <c r="B211" s="541"/>
      <c r="C211" s="104">
        <f>'инновации+добровольчество0,3664'!A319</f>
        <v>0</v>
      </c>
      <c r="D211" s="63">
        <f>'инновации+добровольчество0,3664'!B324</f>
        <v>0</v>
      </c>
      <c r="E211" s="159">
        <f>'инновации+добровольчество0,3664'!D324</f>
        <v>0</v>
      </c>
    </row>
    <row r="212" spans="1:5" hidden="1" x14ac:dyDescent="0.25">
      <c r="A212" s="542"/>
      <c r="B212" s="541"/>
      <c r="C212" s="104">
        <f>'инновации+добровольчество0,3664'!A320</f>
        <v>0</v>
      </c>
      <c r="D212" s="63">
        <f>'инновации+добровольчество0,3664'!B325</f>
        <v>0</v>
      </c>
      <c r="E212" s="159">
        <f>'инновации+добровольчество0,3664'!D325</f>
        <v>0</v>
      </c>
    </row>
    <row r="213" spans="1:5" hidden="1" x14ac:dyDescent="0.25">
      <c r="A213" s="542"/>
      <c r="B213" s="541"/>
      <c r="C213" s="104">
        <f>'инновации+добровольчество0,3664'!A321</f>
        <v>0</v>
      </c>
      <c r="D213" s="63">
        <f>'инновации+добровольчество0,3664'!B326</f>
        <v>0</v>
      </c>
      <c r="E213" s="159">
        <f>'инновации+добровольчество0,3664'!D326</f>
        <v>0</v>
      </c>
    </row>
    <row r="214" spans="1:5" hidden="1" x14ac:dyDescent="0.25">
      <c r="A214" s="542"/>
      <c r="B214" s="541"/>
      <c r="C214" s="104">
        <f>'инновации+добровольчество0,3664'!A322</f>
        <v>0</v>
      </c>
      <c r="D214" s="63">
        <f>'инновации+добровольчество0,3664'!B327</f>
        <v>0</v>
      </c>
      <c r="E214" s="159">
        <f>'инновации+добровольчество0,3664'!D327</f>
        <v>0</v>
      </c>
    </row>
    <row r="215" spans="1:5" hidden="1" x14ac:dyDescent="0.25">
      <c r="A215" s="542"/>
      <c r="B215" s="541"/>
      <c r="C215" s="104">
        <f>'инновации+добровольчество0,3664'!A323</f>
        <v>0</v>
      </c>
      <c r="D215" s="63">
        <f>'инновации+добровольчество0,3664'!B328</f>
        <v>0</v>
      </c>
      <c r="E215" s="159">
        <f>'инновации+добровольчество0,3664'!D328</f>
        <v>0</v>
      </c>
    </row>
    <row r="216" spans="1:5" hidden="1" x14ac:dyDescent="0.25">
      <c r="A216" s="542"/>
      <c r="B216" s="541"/>
      <c r="C216" s="104">
        <f>'инновации+добровольчество0,3664'!A324</f>
        <v>0</v>
      </c>
      <c r="D216" s="63">
        <f>'инновации+добровольчество0,3664'!B329</f>
        <v>0</v>
      </c>
      <c r="E216" s="159">
        <f>'инновации+добровольчество0,3664'!D329</f>
        <v>0</v>
      </c>
    </row>
    <row r="217" spans="1:5" hidden="1" x14ac:dyDescent="0.25">
      <c r="A217" s="542"/>
      <c r="B217" s="541"/>
      <c r="C217" s="104">
        <f>'инновации+добровольчество0,3664'!A325</f>
        <v>0</v>
      </c>
      <c r="D217" s="63">
        <f>'инновации+добровольчество0,3664'!B330</f>
        <v>0</v>
      </c>
      <c r="E217" s="159">
        <f>'инновации+добровольчество0,3664'!D330</f>
        <v>0</v>
      </c>
    </row>
    <row r="218" spans="1:5" hidden="1" x14ac:dyDescent="0.25">
      <c r="A218" s="542"/>
      <c r="B218" s="541"/>
      <c r="C218" s="104">
        <f>'инновации+добровольчество0,3664'!A326</f>
        <v>0</v>
      </c>
      <c r="D218" s="63">
        <f>'инновации+добровольчество0,3664'!B331</f>
        <v>0</v>
      </c>
      <c r="E218" s="159">
        <f>'инновации+добровольчество0,3664'!D331</f>
        <v>0</v>
      </c>
    </row>
    <row r="219" spans="1:5" hidden="1" x14ac:dyDescent="0.25">
      <c r="A219" s="542"/>
      <c r="B219" s="541"/>
      <c r="C219" s="104">
        <f>'инновации+добровольчество0,3664'!A327</f>
        <v>0</v>
      </c>
      <c r="D219" s="63">
        <f>'инновации+добровольчество0,3664'!B332</f>
        <v>0</v>
      </c>
      <c r="E219" s="159">
        <f>'инновации+добровольчество0,3664'!D332</f>
        <v>0</v>
      </c>
    </row>
    <row r="220" spans="1:5" hidden="1" x14ac:dyDescent="0.25">
      <c r="A220" s="542"/>
      <c r="B220" s="541"/>
      <c r="C220" s="104">
        <f>'инновации+добровольчество0,3664'!A328</f>
        <v>0</v>
      </c>
      <c r="D220" s="63">
        <f>'инновации+добровольчество0,3664'!B333</f>
        <v>0</v>
      </c>
      <c r="E220" s="159">
        <f>'инновации+добровольчество0,3664'!D333</f>
        <v>0</v>
      </c>
    </row>
    <row r="221" spans="1:5" hidden="1" x14ac:dyDescent="0.25">
      <c r="A221" s="542"/>
      <c r="B221" s="541"/>
      <c r="C221" s="104">
        <f>'инновации+добровольчество0,3664'!A329</f>
        <v>0</v>
      </c>
      <c r="D221" s="63">
        <f>'инновации+добровольчество0,3664'!B334</f>
        <v>0</v>
      </c>
      <c r="E221" s="159">
        <f>'инновации+добровольчество0,3664'!D334</f>
        <v>0</v>
      </c>
    </row>
    <row r="222" spans="1:5" hidden="1" x14ac:dyDescent="0.25">
      <c r="A222" s="542"/>
      <c r="B222" s="541"/>
      <c r="C222" s="104">
        <f>'инновации+добровольчество0,3664'!A330</f>
        <v>0</v>
      </c>
      <c r="D222" s="63">
        <f>'инновации+добровольчество0,3664'!B335</f>
        <v>0</v>
      </c>
      <c r="E222" s="159">
        <f>'инновации+добровольчество0,3664'!D335</f>
        <v>0</v>
      </c>
    </row>
    <row r="223" spans="1:5" hidden="1" x14ac:dyDescent="0.25">
      <c r="A223" s="542"/>
      <c r="B223" s="541"/>
      <c r="C223" s="104">
        <f>'инновации+добровольчество0,3664'!A331</f>
        <v>0</v>
      </c>
      <c r="D223" s="63">
        <f>'инновации+добровольчество0,3664'!B336</f>
        <v>0</v>
      </c>
      <c r="E223" s="159">
        <f>'инновации+добровольчество0,3664'!D336</f>
        <v>0</v>
      </c>
    </row>
    <row r="224" spans="1:5" hidden="1" x14ac:dyDescent="0.25">
      <c r="A224" s="542"/>
      <c r="B224" s="541"/>
      <c r="C224" s="104">
        <f>'инновации+добровольчество0,3664'!A332</f>
        <v>0</v>
      </c>
      <c r="D224" s="63">
        <f>'инновации+добровольчество0,3664'!B337</f>
        <v>0</v>
      </c>
      <c r="E224" s="159">
        <f>'инновации+добровольчество0,3664'!D337</f>
        <v>0</v>
      </c>
    </row>
    <row r="225" spans="1:5" hidden="1" x14ac:dyDescent="0.25">
      <c r="A225" s="542"/>
      <c r="B225" s="541"/>
      <c r="C225" s="104">
        <f>'инновации+добровольчество0,3664'!A333</f>
        <v>0</v>
      </c>
      <c r="D225" s="63">
        <f>'инновации+добровольчество0,3664'!B338</f>
        <v>0</v>
      </c>
      <c r="E225" s="159">
        <f>'инновации+добровольчество0,3664'!D338</f>
        <v>0</v>
      </c>
    </row>
    <row r="226" spans="1:5" hidden="1" x14ac:dyDescent="0.25">
      <c r="A226" s="542"/>
      <c r="B226" s="541"/>
      <c r="C226" s="104">
        <f>'инновации+добровольчество0,3664'!A334</f>
        <v>0</v>
      </c>
      <c r="D226" s="63">
        <f>'инновации+добровольчество0,3664'!B339</f>
        <v>0</v>
      </c>
      <c r="E226" s="159">
        <f>'инновации+добровольчество0,3664'!D339</f>
        <v>0</v>
      </c>
    </row>
    <row r="227" spans="1:5" hidden="1" x14ac:dyDescent="0.25">
      <c r="A227" s="542"/>
      <c r="B227" s="541"/>
      <c r="C227" s="104">
        <f>'инновации+добровольчество0,3664'!A335</f>
        <v>0</v>
      </c>
      <c r="D227" s="63">
        <f>'инновации+добровольчество0,3664'!B340</f>
        <v>0</v>
      </c>
      <c r="E227" s="159">
        <f>'инновации+добровольчество0,3664'!D340</f>
        <v>0</v>
      </c>
    </row>
    <row r="228" spans="1:5" hidden="1" x14ac:dyDescent="0.25">
      <c r="A228" s="542"/>
      <c r="B228" s="541"/>
      <c r="C228" s="104">
        <f>'инновации+добровольчество0,3664'!A336</f>
        <v>0</v>
      </c>
      <c r="D228" s="63">
        <f>'инновации+добровольчество0,3664'!B341</f>
        <v>0</v>
      </c>
      <c r="E228" s="159">
        <f>'инновации+добровольчество0,3664'!D341</f>
        <v>0</v>
      </c>
    </row>
    <row r="229" spans="1:5" hidden="1" x14ac:dyDescent="0.25">
      <c r="A229" s="542"/>
      <c r="B229" s="541"/>
      <c r="C229" s="104">
        <f>'инновации+добровольчество0,3664'!A337</f>
        <v>0</v>
      </c>
      <c r="D229" s="63">
        <f>'инновации+добровольчество0,3664'!B342</f>
        <v>0</v>
      </c>
      <c r="E229" s="159">
        <f>'инновации+добровольчество0,3664'!D342</f>
        <v>0</v>
      </c>
    </row>
    <row r="230" spans="1:5" hidden="1" x14ac:dyDescent="0.25">
      <c r="A230" s="542"/>
      <c r="B230" s="541"/>
      <c r="C230" s="104">
        <f>'инновации+добровольчество0,3664'!A338</f>
        <v>0</v>
      </c>
      <c r="D230" s="63">
        <f>'инновации+добровольчество0,3664'!B343</f>
        <v>0</v>
      </c>
      <c r="E230" s="159">
        <f>'инновации+добровольчество0,3664'!D343</f>
        <v>0</v>
      </c>
    </row>
    <row r="231" spans="1:5" hidden="1" x14ac:dyDescent="0.25">
      <c r="A231" s="542"/>
      <c r="B231" s="541"/>
      <c r="C231" s="104">
        <f>'инновации+добровольчество0,3664'!A339</f>
        <v>0</v>
      </c>
      <c r="D231" s="63">
        <f>'инновации+добровольчество0,3664'!B344</f>
        <v>0</v>
      </c>
      <c r="E231" s="159">
        <f>'инновации+добровольчество0,3664'!D344</f>
        <v>0</v>
      </c>
    </row>
    <row r="232" spans="1:5" hidden="1" x14ac:dyDescent="0.25">
      <c r="A232" s="542"/>
      <c r="B232" s="541"/>
      <c r="C232" s="104">
        <f>'инновации+добровольчество0,3664'!A340</f>
        <v>0</v>
      </c>
      <c r="D232" s="63">
        <f>'инновации+добровольчество0,3664'!B345</f>
        <v>0</v>
      </c>
      <c r="E232" s="159">
        <f>'инновации+добровольчество0,3664'!D345</f>
        <v>0</v>
      </c>
    </row>
    <row r="233" spans="1:5" hidden="1" x14ac:dyDescent="0.25">
      <c r="A233" s="542"/>
      <c r="B233" s="541"/>
      <c r="C233" s="104">
        <f>'инновации+добровольчество0,3664'!A341</f>
        <v>0</v>
      </c>
      <c r="D233" s="63">
        <f>'инновации+добровольчество0,3664'!B346</f>
        <v>0</v>
      </c>
      <c r="E233" s="159">
        <f>'инновации+добровольчество0,3664'!D346</f>
        <v>0</v>
      </c>
    </row>
    <row r="234" spans="1:5" hidden="1" x14ac:dyDescent="0.25">
      <c r="A234" s="542"/>
      <c r="B234" s="541"/>
      <c r="C234" s="104">
        <f>'инновации+добровольчество0,3664'!A342</f>
        <v>0</v>
      </c>
      <c r="D234" s="63">
        <f>'инновации+добровольчество0,3664'!B347</f>
        <v>0</v>
      </c>
      <c r="E234" s="159">
        <f>'инновации+добровольчество0,3664'!D347</f>
        <v>0</v>
      </c>
    </row>
    <row r="235" spans="1:5" hidden="1" x14ac:dyDescent="0.25">
      <c r="A235" s="542"/>
      <c r="B235" s="541"/>
      <c r="C235" s="104">
        <f>'инновации+добровольчество0,3664'!A343</f>
        <v>0</v>
      </c>
      <c r="D235" s="63">
        <f>'инновации+добровольчество0,3664'!B348</f>
        <v>0</v>
      </c>
      <c r="E235" s="159">
        <f>'инновации+добровольчество0,3664'!D348</f>
        <v>0</v>
      </c>
    </row>
    <row r="236" spans="1:5" hidden="1" x14ac:dyDescent="0.25">
      <c r="A236" s="542"/>
      <c r="B236" s="541"/>
      <c r="C236" s="104">
        <f>'инновации+добровольчество0,3664'!A344</f>
        <v>0</v>
      </c>
      <c r="D236" s="63">
        <f>'инновации+добровольчество0,3664'!B349</f>
        <v>0</v>
      </c>
      <c r="E236" s="159">
        <f>'инновации+добровольчество0,3664'!D349</f>
        <v>0</v>
      </c>
    </row>
    <row r="237" spans="1:5" hidden="1" x14ac:dyDescent="0.25">
      <c r="A237" s="542"/>
      <c r="B237" s="541"/>
      <c r="C237" s="104">
        <f>'инновации+добровольчество0,3664'!A345</f>
        <v>0</v>
      </c>
      <c r="D237" s="63">
        <f>'инновации+добровольчество0,3664'!B350</f>
        <v>0</v>
      </c>
      <c r="E237" s="159">
        <f>'инновации+добровольчество0,3664'!D350</f>
        <v>0</v>
      </c>
    </row>
    <row r="238" spans="1:5" hidden="1" x14ac:dyDescent="0.25">
      <c r="A238" s="542"/>
      <c r="B238" s="541"/>
      <c r="C238" s="104">
        <f>'инновации+добровольчество0,3664'!A346</f>
        <v>0</v>
      </c>
      <c r="D238" s="63">
        <f>'инновации+добровольчество0,3664'!B351</f>
        <v>0</v>
      </c>
      <c r="E238" s="159">
        <f>'инновации+добровольчество0,3664'!D351</f>
        <v>0</v>
      </c>
    </row>
    <row r="239" spans="1:5" hidden="1" x14ac:dyDescent="0.25">
      <c r="A239" s="542"/>
      <c r="B239" s="541"/>
      <c r="C239" s="104">
        <f>'инновации+добровольчество0,3664'!A347</f>
        <v>0</v>
      </c>
      <c r="D239" s="63">
        <f>'инновации+добровольчество0,3664'!B352</f>
        <v>0</v>
      </c>
      <c r="E239" s="159">
        <f>'инновации+добровольчество0,3664'!D352</f>
        <v>0</v>
      </c>
    </row>
    <row r="240" spans="1:5" ht="15" hidden="1" customHeight="1" x14ac:dyDescent="0.25">
      <c r="A240" s="542"/>
      <c r="B240" s="541"/>
      <c r="C240" s="104">
        <f>'инновации+добровольчество0,3664'!A348</f>
        <v>0</v>
      </c>
      <c r="D240" s="63">
        <f>'инновации+добровольчество0,3664'!B353</f>
        <v>0</v>
      </c>
      <c r="E240" s="159">
        <f>'инновации+добровольчество0,3664'!D353</f>
        <v>0</v>
      </c>
    </row>
    <row r="241" spans="1:5" ht="15" hidden="1" customHeight="1" x14ac:dyDescent="0.25">
      <c r="A241" s="542"/>
      <c r="B241" s="541"/>
      <c r="C241" s="104">
        <f>'инновации+добровольчество0,3664'!A349</f>
        <v>0</v>
      </c>
      <c r="D241" s="63">
        <f>'инновации+добровольчество0,3664'!B354</f>
        <v>0</v>
      </c>
      <c r="E241" s="159">
        <f>'инновации+добровольчество0,3664'!D354</f>
        <v>0</v>
      </c>
    </row>
    <row r="242" spans="1:5" ht="15" hidden="1" customHeight="1" x14ac:dyDescent="0.25">
      <c r="A242" s="542"/>
      <c r="B242" s="541"/>
      <c r="C242" s="104">
        <f>'инновации+добровольчество0,3664'!A350</f>
        <v>0</v>
      </c>
      <c r="D242" s="63">
        <f>'инновации+добровольчество0,3664'!B355</f>
        <v>0</v>
      </c>
      <c r="E242" s="159">
        <f>'инновации+добровольчество0,3664'!D355</f>
        <v>0</v>
      </c>
    </row>
    <row r="243" spans="1:5" hidden="1" x14ac:dyDescent="0.25">
      <c r="A243" s="542"/>
      <c r="B243" s="541"/>
      <c r="C243" s="104">
        <f>'инновации+добровольчество0,3664'!A351</f>
        <v>0</v>
      </c>
      <c r="D243" s="63">
        <f>'инновации+добровольчество0,3664'!B356</f>
        <v>0</v>
      </c>
      <c r="E243" s="159">
        <f>'инновации+добровольчество0,3664'!D356</f>
        <v>0</v>
      </c>
    </row>
    <row r="244" spans="1:5" hidden="1" x14ac:dyDescent="0.25">
      <c r="A244" s="542"/>
      <c r="B244" s="541"/>
      <c r="C244" s="104">
        <f>'инновации+добровольчество0,3664'!A352</f>
        <v>0</v>
      </c>
      <c r="D244" s="63">
        <f>'инновации+добровольчество0,3664'!B357</f>
        <v>0</v>
      </c>
      <c r="E244" s="159">
        <f>'инновации+добровольчество0,3664'!D357</f>
        <v>0</v>
      </c>
    </row>
    <row r="245" spans="1:5" hidden="1" x14ac:dyDescent="0.25">
      <c r="A245" s="542"/>
      <c r="B245" s="541"/>
      <c r="C245" s="104">
        <f>'инновации+добровольчество0,3664'!A353</f>
        <v>0</v>
      </c>
      <c r="D245" s="63">
        <f>'инновации+добровольчество0,3664'!B358</f>
        <v>0</v>
      </c>
      <c r="E245" s="159">
        <f>'инновации+добровольчество0,3664'!D358</f>
        <v>0</v>
      </c>
    </row>
    <row r="246" spans="1:5" ht="15" hidden="1" customHeight="1" x14ac:dyDescent="0.25">
      <c r="A246" s="542"/>
      <c r="B246" s="541"/>
      <c r="C246" s="104">
        <f>'инновации+добровольчество0,3664'!A354</f>
        <v>0</v>
      </c>
      <c r="D246" s="63">
        <f>'инновации+добровольчество0,3664'!B359</f>
        <v>0</v>
      </c>
      <c r="E246" s="159">
        <f>'инновации+добровольчество0,3664'!D359</f>
        <v>0</v>
      </c>
    </row>
    <row r="247" spans="1:5" hidden="1" x14ac:dyDescent="0.25">
      <c r="A247" s="542"/>
      <c r="B247" s="541"/>
      <c r="C247" s="104">
        <f>'инновации+добровольчество0,3664'!A355</f>
        <v>0</v>
      </c>
      <c r="D247" s="63">
        <f>'инновации+добровольчество0,3664'!B360</f>
        <v>0</v>
      </c>
      <c r="E247" s="159">
        <f>'инновации+добровольчество0,3664'!D360</f>
        <v>0</v>
      </c>
    </row>
    <row r="248" spans="1:5" ht="15" hidden="1" customHeight="1" x14ac:dyDescent="0.25">
      <c r="A248" s="542"/>
      <c r="B248" s="541"/>
      <c r="C248" s="104">
        <f>'инновации+добровольчество0,3664'!A356</f>
        <v>0</v>
      </c>
      <c r="D248" s="63">
        <f>'инновации+добровольчество0,3664'!B361</f>
        <v>0</v>
      </c>
      <c r="E248" s="159">
        <f>'инновации+добровольчество0,3664'!D361</f>
        <v>0</v>
      </c>
    </row>
    <row r="249" spans="1:5" ht="15" hidden="1" customHeight="1" x14ac:dyDescent="0.25">
      <c r="A249" s="542"/>
      <c r="B249" s="541"/>
      <c r="C249" s="104">
        <f>'инновации+добровольчество0,3664'!A357</f>
        <v>0</v>
      </c>
      <c r="D249" s="63">
        <f>'инновации+добровольчество0,3664'!B362</f>
        <v>0</v>
      </c>
      <c r="E249" s="159">
        <f>'инновации+добровольчество0,3664'!D362</f>
        <v>0</v>
      </c>
    </row>
    <row r="250" spans="1:5" ht="15" hidden="1" customHeight="1" x14ac:dyDescent="0.25">
      <c r="A250" s="542"/>
      <c r="B250" s="541"/>
      <c r="C250" s="104">
        <f>'инновации+добровольчество0,3664'!A358</f>
        <v>0</v>
      </c>
      <c r="D250" s="63">
        <f>'инновации+добровольчество0,3664'!B363</f>
        <v>0</v>
      </c>
      <c r="E250" s="159">
        <f>'инновации+добровольчество0,3664'!D363</f>
        <v>0</v>
      </c>
    </row>
    <row r="251" spans="1:5" ht="15" hidden="1" customHeight="1" x14ac:dyDescent="0.25">
      <c r="A251" s="542"/>
      <c r="B251" s="541"/>
      <c r="C251" s="104">
        <f>'инновации+добровольчество0,3664'!A359</f>
        <v>0</v>
      </c>
      <c r="D251" s="63">
        <f>'инновации+добровольчество0,3664'!B364</f>
        <v>0</v>
      </c>
      <c r="E251" s="159">
        <f>'инновации+добровольчество0,3664'!D364</f>
        <v>0</v>
      </c>
    </row>
    <row r="252" spans="1:5" ht="15" hidden="1" customHeight="1" x14ac:dyDescent="0.25">
      <c r="A252" s="542"/>
      <c r="B252" s="541"/>
      <c r="C252" s="104">
        <f>'инновации+добровольчество0,3664'!A360</f>
        <v>0</v>
      </c>
      <c r="D252" s="63">
        <f>'инновации+добровольчество0,3664'!B365</f>
        <v>0</v>
      </c>
      <c r="E252" s="159">
        <f>'инновации+добровольчество0,3664'!D365</f>
        <v>0</v>
      </c>
    </row>
    <row r="253" spans="1:5" ht="15" hidden="1" customHeight="1" x14ac:dyDescent="0.25">
      <c r="A253" s="542"/>
      <c r="B253" s="541"/>
      <c r="C253" s="104">
        <f>'инновации+добровольчество0,3664'!A361</f>
        <v>0</v>
      </c>
      <c r="D253" s="63">
        <f>'инновации+добровольчество0,3664'!B366</f>
        <v>0</v>
      </c>
      <c r="E253" s="159">
        <f>'инновации+добровольчество0,3664'!D366</f>
        <v>0</v>
      </c>
    </row>
    <row r="254" spans="1:5" hidden="1" x14ac:dyDescent="0.25">
      <c r="A254" s="542"/>
      <c r="B254" s="541"/>
      <c r="C254" s="104">
        <f>'инновации+добровольчество0,3664'!A362</f>
        <v>0</v>
      </c>
      <c r="D254" s="63">
        <f>'инновации+добровольчество0,3664'!B367</f>
        <v>0</v>
      </c>
      <c r="E254" s="159">
        <f>'инновации+добровольчество0,3664'!D367</f>
        <v>0</v>
      </c>
    </row>
    <row r="255" spans="1:5" ht="15" hidden="1" customHeight="1" x14ac:dyDescent="0.25">
      <c r="A255" s="542"/>
      <c r="B255" s="541"/>
      <c r="C255" s="104">
        <f>'инновации+добровольчество0,3664'!A363</f>
        <v>0</v>
      </c>
      <c r="D255" s="63">
        <f>'инновации+добровольчество0,3664'!B368</f>
        <v>0</v>
      </c>
      <c r="E255" s="159">
        <f>'инновации+добровольчество0,3664'!D368</f>
        <v>0</v>
      </c>
    </row>
    <row r="256" spans="1:5" ht="15" hidden="1" customHeight="1" x14ac:dyDescent="0.25">
      <c r="A256" s="542"/>
      <c r="B256" s="541"/>
      <c r="C256" s="104">
        <f>'инновации+добровольчество0,3664'!A364</f>
        <v>0</v>
      </c>
      <c r="D256" s="63">
        <f>'инновации+добровольчество0,3664'!B369</f>
        <v>0</v>
      </c>
      <c r="E256" s="159">
        <f>'инновации+добровольчество0,3664'!D369</f>
        <v>0</v>
      </c>
    </row>
    <row r="257" spans="1:5" ht="15" hidden="1" customHeight="1" x14ac:dyDescent="0.25">
      <c r="A257" s="542"/>
      <c r="B257" s="541"/>
      <c r="C257" s="104">
        <f>'инновации+добровольчество0,3664'!A365</f>
        <v>0</v>
      </c>
      <c r="D257" s="63">
        <f>'инновации+добровольчество0,3664'!B370</f>
        <v>0</v>
      </c>
      <c r="E257" s="159">
        <f>'инновации+добровольчество0,3664'!D370</f>
        <v>0</v>
      </c>
    </row>
    <row r="258" spans="1:5" hidden="1" x14ac:dyDescent="0.25">
      <c r="A258" s="542"/>
      <c r="B258" s="541"/>
      <c r="C258" s="104">
        <f>'инновации+добровольчество0,3664'!A366</f>
        <v>0</v>
      </c>
      <c r="D258" s="63">
        <f>'инновации+добровольчество0,3664'!B371</f>
        <v>0</v>
      </c>
      <c r="E258" s="159">
        <f>'инновации+добровольчество0,3664'!D371</f>
        <v>0</v>
      </c>
    </row>
    <row r="259" spans="1:5" ht="15" hidden="1" customHeight="1" x14ac:dyDescent="0.25">
      <c r="A259" s="542"/>
      <c r="B259" s="541"/>
      <c r="C259" s="104">
        <f>'инновации+добровольчество0,3664'!A367</f>
        <v>0</v>
      </c>
      <c r="D259" s="63">
        <f>'инновации+добровольчество0,3664'!B372</f>
        <v>0</v>
      </c>
      <c r="E259" s="159">
        <f>'инновации+добровольчество0,3664'!D372</f>
        <v>0</v>
      </c>
    </row>
    <row r="260" spans="1:5" ht="15" hidden="1" customHeight="1" x14ac:dyDescent="0.25">
      <c r="A260" s="542"/>
      <c r="B260" s="541"/>
      <c r="C260" s="104">
        <f>'инновации+добровольчество0,3664'!A368</f>
        <v>0</v>
      </c>
      <c r="D260" s="63">
        <f>'инновации+добровольчество0,3664'!B373</f>
        <v>0</v>
      </c>
      <c r="E260" s="159">
        <f>'инновации+добровольчество0,3664'!D373</f>
        <v>0</v>
      </c>
    </row>
    <row r="261" spans="1:5" ht="15" hidden="1" customHeight="1" x14ac:dyDescent="0.25">
      <c r="A261" s="542"/>
      <c r="B261" s="541"/>
      <c r="C261" s="104">
        <f>'инновации+добровольчество0,3664'!A369</f>
        <v>0</v>
      </c>
      <c r="D261" s="63">
        <f>'инновации+добровольчество0,3664'!B374</f>
        <v>0</v>
      </c>
      <c r="E261" s="159">
        <f>'инновации+добровольчество0,3664'!D374</f>
        <v>0</v>
      </c>
    </row>
    <row r="262" spans="1:5" hidden="1" x14ac:dyDescent="0.25">
      <c r="A262" s="542"/>
      <c r="B262" s="541"/>
      <c r="C262" s="104">
        <f>'инновации+добровольчество0,3664'!A370</f>
        <v>0</v>
      </c>
      <c r="D262" s="63">
        <f>'инновации+добровольчество0,3664'!B375</f>
        <v>0</v>
      </c>
      <c r="E262" s="159">
        <f>'инновации+добровольчество0,3664'!D375</f>
        <v>0</v>
      </c>
    </row>
    <row r="263" spans="1:5" ht="15" hidden="1" customHeight="1" x14ac:dyDescent="0.25">
      <c r="A263" s="542"/>
      <c r="B263" s="541"/>
      <c r="C263" s="104">
        <f>'инновации+добровольчество0,3664'!A371</f>
        <v>0</v>
      </c>
      <c r="D263" s="63">
        <f>'инновации+добровольчество0,3664'!B376</f>
        <v>0</v>
      </c>
      <c r="E263" s="159">
        <f>'инновации+добровольчество0,3664'!D376</f>
        <v>0</v>
      </c>
    </row>
    <row r="264" spans="1:5" ht="15" hidden="1" customHeight="1" x14ac:dyDescent="0.25">
      <c r="A264" s="542"/>
      <c r="B264" s="541"/>
      <c r="C264" s="104">
        <f>'инновации+добровольчество0,3664'!A372</f>
        <v>0</v>
      </c>
      <c r="D264" s="63">
        <f>'инновации+добровольчество0,3664'!B377</f>
        <v>0</v>
      </c>
      <c r="E264" s="159">
        <f>'инновации+добровольчество0,3664'!D377</f>
        <v>0</v>
      </c>
    </row>
    <row r="265" spans="1:5" ht="15" hidden="1" customHeight="1" x14ac:dyDescent="0.25">
      <c r="A265" s="542"/>
      <c r="B265" s="541"/>
      <c r="C265" s="104">
        <f>'инновации+добровольчество0,3664'!A373</f>
        <v>0</v>
      </c>
      <c r="D265" s="63">
        <f>'инновации+добровольчество0,3664'!B378</f>
        <v>0</v>
      </c>
      <c r="E265" s="159">
        <f>'инновации+добровольчество0,3664'!D378</f>
        <v>0</v>
      </c>
    </row>
    <row r="266" spans="1:5" ht="15" hidden="1" customHeight="1" x14ac:dyDescent="0.25">
      <c r="A266" s="542"/>
      <c r="B266" s="541"/>
      <c r="C266" s="104">
        <f>'инновации+добровольчество0,3664'!A374</f>
        <v>0</v>
      </c>
      <c r="D266" s="63">
        <f>'инновации+добровольчество0,3664'!B379</f>
        <v>0</v>
      </c>
      <c r="E266" s="159">
        <f>'инновации+добровольчество0,3664'!D379</f>
        <v>0</v>
      </c>
    </row>
    <row r="267" spans="1:5" ht="15" hidden="1" customHeight="1" x14ac:dyDescent="0.25">
      <c r="A267" s="542"/>
      <c r="B267" s="541"/>
      <c r="C267" s="104">
        <f>'инновации+добровольчество0,3664'!A375</f>
        <v>0</v>
      </c>
      <c r="D267" s="63">
        <f>'инновации+добровольчество0,3664'!B380</f>
        <v>0</v>
      </c>
      <c r="E267" s="159">
        <f>'инновации+добровольчество0,3664'!D380</f>
        <v>0</v>
      </c>
    </row>
    <row r="268" spans="1:5" ht="15" hidden="1" customHeight="1" x14ac:dyDescent="0.25">
      <c r="A268" s="542"/>
      <c r="B268" s="541"/>
      <c r="C268" s="104">
        <f>'инновации+добровольчество0,3664'!A376</f>
        <v>0</v>
      </c>
      <c r="D268" s="63">
        <f>'инновации+добровольчество0,3664'!B381</f>
        <v>0</v>
      </c>
      <c r="E268" s="159">
        <f>'инновации+добровольчество0,3664'!D381</f>
        <v>0</v>
      </c>
    </row>
    <row r="269" spans="1:5" ht="15" hidden="1" customHeight="1" x14ac:dyDescent="0.25">
      <c r="A269" s="542"/>
      <c r="B269" s="541"/>
      <c r="C269" s="104">
        <f>'инновации+добровольчество0,3664'!A377</f>
        <v>0</v>
      </c>
      <c r="D269" s="63">
        <f>'инновации+добровольчество0,3664'!B382</f>
        <v>0</v>
      </c>
      <c r="E269" s="159">
        <f>'инновации+добровольчество0,3664'!D382</f>
        <v>0</v>
      </c>
    </row>
    <row r="270" spans="1:5" ht="15" hidden="1" customHeight="1" x14ac:dyDescent="0.25">
      <c r="A270" s="542"/>
      <c r="B270" s="541"/>
      <c r="C270" s="104">
        <f>'инновации+добровольчество0,3664'!A378</f>
        <v>0</v>
      </c>
      <c r="D270" s="63">
        <f>'инновации+добровольчество0,3664'!B383</f>
        <v>0</v>
      </c>
      <c r="E270" s="159">
        <f>'инновации+добровольчество0,3664'!D383</f>
        <v>0</v>
      </c>
    </row>
    <row r="271" spans="1:5" ht="15" hidden="1" customHeight="1" x14ac:dyDescent="0.25">
      <c r="A271" s="542"/>
      <c r="B271" s="541"/>
      <c r="C271" s="104">
        <f>'инновации+добровольчество0,3664'!A379</f>
        <v>0</v>
      </c>
      <c r="D271" s="63">
        <f>'инновации+добровольчество0,3664'!B384</f>
        <v>0</v>
      </c>
      <c r="E271" s="159">
        <f>'инновации+добровольчество0,3664'!D384</f>
        <v>0</v>
      </c>
    </row>
    <row r="272" spans="1:5" ht="15" hidden="1" customHeight="1" x14ac:dyDescent="0.25">
      <c r="A272" s="542"/>
      <c r="B272" s="541"/>
      <c r="C272" s="104">
        <f>'инновации+добровольчество0,3664'!A380</f>
        <v>0</v>
      </c>
      <c r="D272" s="63">
        <f>'инновации+добровольчество0,3664'!B385</f>
        <v>0</v>
      </c>
      <c r="E272" s="159">
        <f>'инновации+добровольчество0,3664'!D385</f>
        <v>0</v>
      </c>
    </row>
    <row r="273" spans="1:5" ht="15" hidden="1" customHeight="1" x14ac:dyDescent="0.25">
      <c r="A273" s="542"/>
      <c r="B273" s="541"/>
      <c r="C273" s="104">
        <f>'инновации+добровольчество0,3664'!A381</f>
        <v>0</v>
      </c>
      <c r="D273" s="63">
        <f>'инновации+добровольчество0,3664'!B386</f>
        <v>0</v>
      </c>
      <c r="E273" s="159">
        <f>'инновации+добровольчество0,3664'!D386</f>
        <v>0</v>
      </c>
    </row>
    <row r="274" spans="1:5" ht="15" hidden="1" customHeight="1" x14ac:dyDescent="0.25">
      <c r="A274" s="542"/>
      <c r="B274" s="541"/>
      <c r="C274" s="104">
        <f>'инновации+добровольчество0,3664'!A382</f>
        <v>0</v>
      </c>
      <c r="D274" s="63">
        <f>'инновации+добровольчество0,3664'!B387</f>
        <v>0</v>
      </c>
      <c r="E274" s="159">
        <f>'инновации+добровольчество0,3664'!D387</f>
        <v>0</v>
      </c>
    </row>
    <row r="275" spans="1:5" ht="15" hidden="1" customHeight="1" x14ac:dyDescent="0.25">
      <c r="A275" s="542"/>
      <c r="B275" s="541"/>
      <c r="C275" s="104">
        <f>'инновации+добровольчество0,3664'!A383</f>
        <v>0</v>
      </c>
      <c r="D275" s="63">
        <f>'инновации+добровольчество0,3664'!B388</f>
        <v>0</v>
      </c>
      <c r="E275" s="159">
        <f>'инновации+добровольчество0,3664'!D388</f>
        <v>0</v>
      </c>
    </row>
    <row r="276" spans="1:5" ht="15" hidden="1" customHeight="1" x14ac:dyDescent="0.25">
      <c r="A276" s="542"/>
      <c r="B276" s="541"/>
      <c r="C276" s="104">
        <f>'инновации+добровольчество0,3664'!A384</f>
        <v>0</v>
      </c>
      <c r="D276" s="63">
        <f>'инновации+добровольчество0,3664'!B389</f>
        <v>0</v>
      </c>
      <c r="E276" s="159">
        <f>'инновации+добровольчество0,3664'!D389</f>
        <v>0</v>
      </c>
    </row>
    <row r="277" spans="1:5" ht="15" hidden="1" customHeight="1" x14ac:dyDescent="0.25">
      <c r="A277" s="542"/>
      <c r="B277" s="541"/>
      <c r="C277" s="104">
        <f>'инновации+добровольчество0,3664'!A385</f>
        <v>0</v>
      </c>
      <c r="D277" s="63">
        <f>'инновации+добровольчество0,3664'!B390</f>
        <v>0</v>
      </c>
      <c r="E277" s="159">
        <f>'инновации+добровольчество0,3664'!D390</f>
        <v>0</v>
      </c>
    </row>
    <row r="278" spans="1:5" ht="15" hidden="1" customHeight="1" x14ac:dyDescent="0.25">
      <c r="A278" s="542"/>
      <c r="B278" s="541"/>
      <c r="C278" s="104">
        <f>'инновации+добровольчество0,3664'!A386</f>
        <v>0</v>
      </c>
      <c r="D278" s="63">
        <f>'инновации+добровольчество0,3664'!B391</f>
        <v>0</v>
      </c>
      <c r="E278" s="159">
        <f>'инновации+добровольчество0,3664'!D391</f>
        <v>0</v>
      </c>
    </row>
    <row r="279" spans="1:5" ht="15" hidden="1" customHeight="1" x14ac:dyDescent="0.25">
      <c r="A279" s="542"/>
      <c r="B279" s="541"/>
      <c r="C279" s="104">
        <f>'инновации+добровольчество0,3664'!A387</f>
        <v>0</v>
      </c>
      <c r="D279" s="63">
        <f>'инновации+добровольчество0,3664'!B392</f>
        <v>0</v>
      </c>
      <c r="E279" s="159">
        <f>'инновации+добровольчество0,3664'!D392</f>
        <v>0</v>
      </c>
    </row>
    <row r="280" spans="1:5" ht="15" hidden="1" customHeight="1" x14ac:dyDescent="0.25">
      <c r="A280" s="542"/>
      <c r="B280" s="541"/>
      <c r="C280" s="104">
        <f>'инновации+добровольчество0,3664'!A388</f>
        <v>0</v>
      </c>
      <c r="D280" s="63">
        <f>'инновации+добровольчество0,3664'!B393</f>
        <v>0</v>
      </c>
      <c r="E280" s="159">
        <f>'инновации+добровольчество0,3664'!D393</f>
        <v>0</v>
      </c>
    </row>
    <row r="281" spans="1:5" ht="15" hidden="1" customHeight="1" x14ac:dyDescent="0.25">
      <c r="A281" s="542"/>
      <c r="B281" s="541"/>
      <c r="C281" s="104">
        <f>'инновации+добровольчество0,3664'!A389</f>
        <v>0</v>
      </c>
      <c r="D281" s="63">
        <f>'инновации+добровольчество0,3664'!B394</f>
        <v>0</v>
      </c>
      <c r="E281" s="159">
        <f>'инновации+добровольчество0,3664'!D394</f>
        <v>0</v>
      </c>
    </row>
    <row r="282" spans="1:5" ht="15" hidden="1" customHeight="1" x14ac:dyDescent="0.25">
      <c r="A282" s="542"/>
      <c r="B282" s="541"/>
      <c r="C282" s="104">
        <f>'инновации+добровольчество0,3664'!A390</f>
        <v>0</v>
      </c>
      <c r="D282" s="63">
        <f>'инновации+добровольчество0,3664'!B395</f>
        <v>0</v>
      </c>
      <c r="E282" s="159">
        <f>'инновации+добровольчество0,3664'!D395</f>
        <v>0</v>
      </c>
    </row>
    <row r="283" spans="1:5" ht="15" hidden="1" customHeight="1" x14ac:dyDescent="0.25">
      <c r="A283" s="542"/>
      <c r="B283" s="541"/>
      <c r="C283" s="104">
        <f>'инновации+добровольчество0,3664'!A391</f>
        <v>0</v>
      </c>
      <c r="D283" s="63">
        <f>'инновации+добровольчество0,3664'!B396</f>
        <v>0</v>
      </c>
      <c r="E283" s="159">
        <f>'инновации+добровольчество0,3664'!D396</f>
        <v>0</v>
      </c>
    </row>
    <row r="284" spans="1:5" ht="15" hidden="1" customHeight="1" x14ac:dyDescent="0.25">
      <c r="A284" s="542"/>
      <c r="B284" s="541"/>
      <c r="C284" s="104">
        <f>'инновации+добровольчество0,3664'!A392</f>
        <v>0</v>
      </c>
      <c r="D284" s="63">
        <f>'инновации+добровольчество0,3664'!B397</f>
        <v>0</v>
      </c>
      <c r="E284" s="159">
        <f>'инновации+добровольчество0,3664'!D397</f>
        <v>0</v>
      </c>
    </row>
    <row r="285" spans="1:5" ht="15" hidden="1" customHeight="1" x14ac:dyDescent="0.25">
      <c r="A285" s="542"/>
      <c r="B285" s="541"/>
      <c r="C285" s="104">
        <f>'инновации+добровольчество0,3664'!A393</f>
        <v>0</v>
      </c>
      <c r="D285" s="63">
        <f>'инновации+добровольчество0,3664'!B398</f>
        <v>0</v>
      </c>
      <c r="E285" s="159">
        <f>'инновации+добровольчество0,3664'!D398</f>
        <v>0</v>
      </c>
    </row>
    <row r="286" spans="1:5" ht="15" hidden="1" customHeight="1" x14ac:dyDescent="0.25">
      <c r="A286" s="542"/>
      <c r="B286" s="541"/>
      <c r="C286" s="104">
        <f>'инновации+добровольчество0,3664'!A394</f>
        <v>0</v>
      </c>
      <c r="D286" s="63">
        <f>'инновации+добровольчество0,3664'!B399</f>
        <v>0</v>
      </c>
      <c r="E286" s="159">
        <f>'инновации+добровольчество0,3664'!D399</f>
        <v>0</v>
      </c>
    </row>
    <row r="287" spans="1:5" ht="15" hidden="1" customHeight="1" x14ac:dyDescent="0.25">
      <c r="A287" s="542"/>
      <c r="B287" s="541"/>
      <c r="C287" s="104">
        <f>'инновации+добровольчество0,3664'!A395</f>
        <v>0</v>
      </c>
      <c r="D287" s="63">
        <f>'инновации+добровольчество0,3664'!B400</f>
        <v>0</v>
      </c>
      <c r="E287" s="159">
        <f>'инновации+добровольчество0,3664'!D400</f>
        <v>0</v>
      </c>
    </row>
    <row r="288" spans="1:5" ht="15" hidden="1" customHeight="1" x14ac:dyDescent="0.25">
      <c r="A288" s="542"/>
      <c r="B288" s="541"/>
      <c r="C288" s="104">
        <f>'инновации+добровольчество0,3664'!A396</f>
        <v>0</v>
      </c>
      <c r="D288" s="63">
        <f>'инновации+добровольчество0,3664'!B401</f>
        <v>0</v>
      </c>
      <c r="E288" s="159">
        <f>'инновации+добровольчество0,3664'!D401</f>
        <v>0</v>
      </c>
    </row>
    <row r="289" spans="1:5" ht="15" hidden="1" customHeight="1" x14ac:dyDescent="0.25">
      <c r="A289" s="542"/>
      <c r="B289" s="541"/>
      <c r="C289" s="104">
        <f>'инновации+добровольчество0,3664'!A397</f>
        <v>0</v>
      </c>
      <c r="D289" s="63">
        <f>'инновации+добровольчество0,3664'!B402</f>
        <v>0</v>
      </c>
      <c r="E289" s="159">
        <f>'инновации+добровольчество0,3664'!D402</f>
        <v>0</v>
      </c>
    </row>
    <row r="290" spans="1:5" ht="15" hidden="1" customHeight="1" x14ac:dyDescent="0.25">
      <c r="A290" s="542"/>
      <c r="B290" s="541"/>
      <c r="C290" s="104">
        <f>'инновации+добровольчество0,3664'!A398</f>
        <v>0</v>
      </c>
      <c r="D290" s="63">
        <f>'инновации+добровольчество0,3664'!B403</f>
        <v>0</v>
      </c>
      <c r="E290" s="159">
        <f>'инновации+добровольчество0,3664'!D403</f>
        <v>0</v>
      </c>
    </row>
    <row r="291" spans="1:5" ht="15" hidden="1" customHeight="1" x14ac:dyDescent="0.25">
      <c r="A291" s="542"/>
      <c r="B291" s="541"/>
      <c r="C291" s="104">
        <f>'инновации+добровольчество0,3664'!A399</f>
        <v>0</v>
      </c>
      <c r="D291" s="63">
        <f>'инновации+добровольчество0,3664'!B404</f>
        <v>0</v>
      </c>
      <c r="E291" s="159">
        <f>'инновации+добровольчество0,3664'!D404</f>
        <v>0</v>
      </c>
    </row>
    <row r="292" spans="1:5" ht="15" hidden="1" customHeight="1" x14ac:dyDescent="0.25">
      <c r="A292" s="542"/>
      <c r="B292" s="541"/>
      <c r="C292" s="104">
        <f>'инновации+добровольчество0,3664'!A400</f>
        <v>0</v>
      </c>
      <c r="D292" s="63">
        <f>'инновации+добровольчество0,3664'!B405</f>
        <v>0</v>
      </c>
      <c r="E292" s="159">
        <f>'инновации+добровольчество0,3664'!D405</f>
        <v>0</v>
      </c>
    </row>
    <row r="293" spans="1:5" ht="15" hidden="1" customHeight="1" x14ac:dyDescent="0.25">
      <c r="A293" s="542"/>
      <c r="B293" s="541"/>
      <c r="C293" s="104">
        <f>'инновации+добровольчество0,3664'!A401</f>
        <v>0</v>
      </c>
      <c r="D293" s="63">
        <f>'инновации+добровольчество0,3664'!B406</f>
        <v>0</v>
      </c>
      <c r="E293" s="159">
        <f>'инновации+добровольчество0,3664'!D406</f>
        <v>0</v>
      </c>
    </row>
    <row r="294" spans="1:5" ht="15" hidden="1" customHeight="1" x14ac:dyDescent="0.25">
      <c r="A294" s="542"/>
      <c r="B294" s="541"/>
      <c r="C294" s="104">
        <f>'инновации+добровольчество0,3664'!A402</f>
        <v>0</v>
      </c>
      <c r="D294" s="63">
        <f>'инновации+добровольчество0,3664'!B407</f>
        <v>0</v>
      </c>
      <c r="E294" s="159">
        <f>'инновации+добровольчество0,3664'!D407</f>
        <v>0</v>
      </c>
    </row>
    <row r="295" spans="1:5" hidden="1" x14ac:dyDescent="0.25">
      <c r="A295" s="542"/>
      <c r="B295" s="541"/>
      <c r="C295" s="104">
        <f>'инновации+добровольчество0,3664'!A403</f>
        <v>0</v>
      </c>
      <c r="D295" s="63">
        <f>'инновации+добровольчество0,3664'!B408</f>
        <v>0</v>
      </c>
      <c r="E295" s="159">
        <f>'инновации+добровольчество0,3664'!D408</f>
        <v>0</v>
      </c>
    </row>
    <row r="296" spans="1:5" hidden="1" x14ac:dyDescent="0.25">
      <c r="A296" s="542"/>
      <c r="B296" s="541"/>
      <c r="C296" s="104">
        <f>'инновации+добровольчество0,3664'!A404</f>
        <v>0</v>
      </c>
      <c r="D296" s="63">
        <f>'инновации+добровольчество0,3664'!B409</f>
        <v>0</v>
      </c>
      <c r="E296" s="159">
        <f>'инновации+добровольчество0,3664'!D409</f>
        <v>0</v>
      </c>
    </row>
    <row r="297" spans="1:5" hidden="1" x14ac:dyDescent="0.25">
      <c r="A297" s="542"/>
      <c r="B297" s="541"/>
      <c r="C297" s="104">
        <f>'инновации+добровольчество0,3664'!A405</f>
        <v>0</v>
      </c>
      <c r="D297" s="63">
        <f>'инновации+добровольчество0,3664'!B410</f>
        <v>0</v>
      </c>
      <c r="E297" s="159">
        <f>'инновации+добровольчество0,3664'!D410</f>
        <v>0</v>
      </c>
    </row>
    <row r="298" spans="1:5" hidden="1" x14ac:dyDescent="0.25">
      <c r="A298" s="542"/>
      <c r="B298" s="541"/>
      <c r="C298" s="104">
        <f>'инновации+добровольчество0,3664'!A406</f>
        <v>0</v>
      </c>
      <c r="D298" s="63">
        <f>'инновации+добровольчество0,3664'!B411</f>
        <v>0</v>
      </c>
      <c r="E298" s="159">
        <f>'инновации+добровольчество0,3664'!D411</f>
        <v>0</v>
      </c>
    </row>
    <row r="299" spans="1:5" hidden="1" x14ac:dyDescent="0.25">
      <c r="A299" s="542"/>
      <c r="B299" s="541"/>
      <c r="C299" s="104">
        <f>'инновации+добровольчество0,3664'!A407</f>
        <v>0</v>
      </c>
      <c r="D299" s="63">
        <f>'инновации+добровольчество0,3664'!B412</f>
        <v>0</v>
      </c>
      <c r="E299" s="159">
        <f>'инновации+добровольчество0,3664'!D412</f>
        <v>0</v>
      </c>
    </row>
    <row r="300" spans="1:5" hidden="1" x14ac:dyDescent="0.25">
      <c r="A300" s="542"/>
      <c r="B300" s="541"/>
      <c r="C300" s="104">
        <f>'инновации+добровольчество0,3664'!A408</f>
        <v>0</v>
      </c>
      <c r="D300" s="63">
        <f>'инновации+добровольчество0,3664'!B413</f>
        <v>0</v>
      </c>
      <c r="E300" s="159">
        <f>'инновации+добровольчество0,3664'!D413</f>
        <v>0</v>
      </c>
    </row>
    <row r="301" spans="1:5" hidden="1" x14ac:dyDescent="0.25">
      <c r="A301" s="542"/>
      <c r="B301" s="541"/>
      <c r="C301" s="104">
        <f>'инновации+добровольчество0,3664'!A409</f>
        <v>0</v>
      </c>
      <c r="D301" s="63">
        <f>'инновации+добровольчество0,3664'!B414</f>
        <v>0</v>
      </c>
      <c r="E301" s="159">
        <f>'инновации+добровольчество0,3664'!D414</f>
        <v>0</v>
      </c>
    </row>
    <row r="302" spans="1:5" hidden="1" x14ac:dyDescent="0.25">
      <c r="A302" s="542"/>
      <c r="B302" s="541"/>
      <c r="C302" s="104">
        <f>'инновации+добровольчество0,3664'!A410</f>
        <v>0</v>
      </c>
      <c r="D302" s="63">
        <f>'инновации+добровольчество0,3664'!B415</f>
        <v>0</v>
      </c>
      <c r="E302" s="159">
        <f>'инновации+добровольчество0,3664'!D415</f>
        <v>0</v>
      </c>
    </row>
    <row r="303" spans="1:5" hidden="1" x14ac:dyDescent="0.25">
      <c r="A303" s="542"/>
      <c r="B303" s="541"/>
      <c r="C303" s="104">
        <f>'инновации+добровольчество0,3664'!A411</f>
        <v>0</v>
      </c>
      <c r="D303" s="63">
        <f>'инновации+добровольчество0,3664'!B416</f>
        <v>0</v>
      </c>
      <c r="E303" s="159">
        <f>'инновации+добровольчество0,3664'!D416</f>
        <v>0</v>
      </c>
    </row>
    <row r="304" spans="1:5" hidden="1" x14ac:dyDescent="0.25">
      <c r="A304" s="542"/>
      <c r="B304" s="541"/>
      <c r="C304" s="104">
        <f>'инновации+добровольчество0,3664'!A412</f>
        <v>0</v>
      </c>
      <c r="D304" s="63">
        <f>'инновации+добровольчество0,3664'!B417</f>
        <v>0</v>
      </c>
      <c r="E304" s="159">
        <f>'инновации+добровольчество0,3664'!D417</f>
        <v>0</v>
      </c>
    </row>
    <row r="305" spans="1:5" hidden="1" x14ac:dyDescent="0.25">
      <c r="A305" s="542"/>
      <c r="B305" s="541"/>
      <c r="C305" s="104">
        <f>'инновации+добровольчество0,3664'!A413</f>
        <v>0</v>
      </c>
      <c r="D305" s="63">
        <f>'инновации+добровольчество0,3664'!B418</f>
        <v>0</v>
      </c>
      <c r="E305" s="159">
        <f>'инновации+добровольчество0,3664'!D418</f>
        <v>0</v>
      </c>
    </row>
    <row r="306" spans="1:5" hidden="1" x14ac:dyDescent="0.25">
      <c r="A306" s="542"/>
      <c r="B306" s="541"/>
      <c r="C306" s="104">
        <f>'инновации+добровольчество0,3664'!A414</f>
        <v>0</v>
      </c>
      <c r="D306" s="63">
        <f>'инновации+добровольчество0,3664'!B419</f>
        <v>0</v>
      </c>
      <c r="E306" s="159">
        <f>'инновации+добровольчество0,3664'!D419</f>
        <v>0</v>
      </c>
    </row>
    <row r="307" spans="1:5" hidden="1" x14ac:dyDescent="0.25">
      <c r="A307" s="542"/>
      <c r="B307" s="541"/>
      <c r="C307" s="104">
        <f>'инновации+добровольчество0,3664'!A415</f>
        <v>0</v>
      </c>
      <c r="D307" s="63">
        <f>'инновации+добровольчество0,3664'!B420</f>
        <v>0</v>
      </c>
      <c r="E307" s="159">
        <f>'инновации+добровольчество0,3664'!D420</f>
        <v>0</v>
      </c>
    </row>
    <row r="308" spans="1:5" hidden="1" x14ac:dyDescent="0.25">
      <c r="A308" s="542"/>
      <c r="B308" s="541"/>
      <c r="C308" s="104">
        <f>'инновации+добровольчество0,3664'!A416</f>
        <v>0</v>
      </c>
      <c r="D308" s="63">
        <f>'инновации+добровольчество0,3664'!B421</f>
        <v>0</v>
      </c>
      <c r="E308" s="159">
        <f>'инновации+добровольчество0,3664'!D421</f>
        <v>0</v>
      </c>
    </row>
    <row r="309" spans="1:5" hidden="1" x14ac:dyDescent="0.25">
      <c r="A309" s="542"/>
      <c r="B309" s="541"/>
      <c r="C309" s="104">
        <f>'инновации+добровольчество0,3664'!A417</f>
        <v>0</v>
      </c>
      <c r="D309" s="63">
        <f>'инновации+добровольчество0,3664'!B422</f>
        <v>0</v>
      </c>
      <c r="E309" s="159">
        <f>'инновации+добровольчество0,3664'!D422</f>
        <v>0</v>
      </c>
    </row>
    <row r="310" spans="1:5" hidden="1" x14ac:dyDescent="0.25">
      <c r="A310" s="542"/>
      <c r="B310" s="541"/>
      <c r="C310" s="104">
        <f>'инновации+добровольчество0,3664'!A418</f>
        <v>0</v>
      </c>
      <c r="D310" s="63">
        <f>'инновации+добровольчество0,3664'!B423</f>
        <v>0</v>
      </c>
      <c r="E310" s="159">
        <f>'инновации+добровольчество0,3664'!D423</f>
        <v>0</v>
      </c>
    </row>
    <row r="311" spans="1:5" hidden="1" x14ac:dyDescent="0.25">
      <c r="A311" s="542"/>
      <c r="B311" s="541"/>
      <c r="C311" s="104">
        <f>'инновации+добровольчество0,3664'!A419</f>
        <v>0</v>
      </c>
      <c r="D311" s="63">
        <f>'инновации+добровольчество0,3664'!B424</f>
        <v>0</v>
      </c>
      <c r="E311" s="159">
        <f>'инновации+добровольчество0,3664'!D424</f>
        <v>0</v>
      </c>
    </row>
    <row r="312" spans="1:5" hidden="1" x14ac:dyDescent="0.25">
      <c r="A312" s="542"/>
      <c r="B312" s="541"/>
      <c r="C312" s="104">
        <f>'инновации+добровольчество0,3664'!A420</f>
        <v>0</v>
      </c>
      <c r="D312" s="63">
        <f>'инновации+добровольчество0,3664'!B425</f>
        <v>0</v>
      </c>
      <c r="E312" s="159">
        <f>'инновации+добровольчество0,3664'!D425</f>
        <v>0</v>
      </c>
    </row>
    <row r="313" spans="1:5" hidden="1" x14ac:dyDescent="0.25">
      <c r="A313" s="542"/>
      <c r="B313" s="541"/>
      <c r="C313" s="104">
        <f>'инновации+добровольчество0,3664'!A421</f>
        <v>0</v>
      </c>
      <c r="D313" s="63">
        <f>'инновации+добровольчество0,3664'!B426</f>
        <v>0</v>
      </c>
      <c r="E313" s="159">
        <f>'инновации+добровольчество0,3664'!D426</f>
        <v>0</v>
      </c>
    </row>
    <row r="314" spans="1:5" hidden="1" x14ac:dyDescent="0.25">
      <c r="A314" s="542"/>
      <c r="B314" s="541"/>
      <c r="C314" s="104">
        <f>'инновации+добровольчество0,3664'!A422</f>
        <v>0</v>
      </c>
      <c r="D314" s="63">
        <f>'инновации+добровольчество0,3664'!B427</f>
        <v>0</v>
      </c>
      <c r="E314" s="159">
        <f>'инновации+добровольчество0,3664'!D427</f>
        <v>0</v>
      </c>
    </row>
    <row r="315" spans="1:5" hidden="1" x14ac:dyDescent="0.25">
      <c r="A315" s="542"/>
      <c r="B315" s="541"/>
      <c r="C315" s="104">
        <f>'инновации+добровольчество0,3664'!A423</f>
        <v>0</v>
      </c>
      <c r="D315" s="63">
        <f>'инновации+добровольчество0,3664'!B428</f>
        <v>0</v>
      </c>
      <c r="E315" s="159">
        <f>'инновации+добровольчество0,3664'!D428</f>
        <v>0</v>
      </c>
    </row>
    <row r="316" spans="1:5" hidden="1" x14ac:dyDescent="0.25">
      <c r="A316" s="542"/>
      <c r="B316" s="541"/>
      <c r="C316" s="104">
        <f>'инновации+добровольчество0,3664'!A424</f>
        <v>0</v>
      </c>
      <c r="D316" s="63">
        <f>'инновации+добровольчество0,3664'!B429</f>
        <v>0</v>
      </c>
      <c r="E316" s="159">
        <f>'инновации+добровольчество0,3664'!D429</f>
        <v>0</v>
      </c>
    </row>
    <row r="317" spans="1:5" hidden="1" x14ac:dyDescent="0.25">
      <c r="A317" s="542"/>
      <c r="B317" s="541"/>
      <c r="C317" s="104">
        <f>'инновации+добровольчество0,3664'!A425</f>
        <v>0</v>
      </c>
      <c r="D317" s="63">
        <f>'инновации+добровольчество0,3664'!B430</f>
        <v>0</v>
      </c>
      <c r="E317" s="159">
        <f>'инновации+добровольчество0,3664'!D430</f>
        <v>0</v>
      </c>
    </row>
    <row r="318" spans="1:5" hidden="1" x14ac:dyDescent="0.25">
      <c r="A318" s="542"/>
      <c r="B318" s="541"/>
      <c r="C318" s="104">
        <f>'инновации+добровольчество0,3664'!A426</f>
        <v>0</v>
      </c>
      <c r="D318" s="63">
        <f>'инновации+добровольчество0,3664'!B431</f>
        <v>0</v>
      </c>
      <c r="E318" s="159">
        <f>'инновации+добровольчество0,3664'!D431</f>
        <v>0</v>
      </c>
    </row>
    <row r="319" spans="1:5" hidden="1" x14ac:dyDescent="0.25">
      <c r="A319" s="542"/>
      <c r="B319" s="541"/>
      <c r="C319" s="104">
        <f>'инновации+добровольчество0,3664'!A427</f>
        <v>0</v>
      </c>
      <c r="D319" s="63">
        <f>'инновации+добровольчество0,3664'!B432</f>
        <v>0</v>
      </c>
      <c r="E319" s="159">
        <f>'инновации+добровольчество0,3664'!D432</f>
        <v>0</v>
      </c>
    </row>
    <row r="320" spans="1:5" hidden="1" x14ac:dyDescent="0.25">
      <c r="A320" s="542"/>
      <c r="B320" s="541"/>
      <c r="C320" s="104">
        <f>'инновации+добровольчество0,3664'!A428</f>
        <v>0</v>
      </c>
      <c r="D320" s="63">
        <f>'инновации+добровольчество0,3664'!B433</f>
        <v>0</v>
      </c>
      <c r="E320" s="159">
        <f>'инновации+добровольчество0,3664'!D433</f>
        <v>0</v>
      </c>
    </row>
    <row r="321" spans="1:5" hidden="1" x14ac:dyDescent="0.25">
      <c r="A321" s="542"/>
      <c r="B321" s="541"/>
      <c r="C321" s="104">
        <f>'инновации+добровольчество0,3664'!A429</f>
        <v>0</v>
      </c>
      <c r="D321" s="63">
        <f>'инновации+добровольчество0,3664'!B434</f>
        <v>0</v>
      </c>
      <c r="E321" s="159">
        <f>'инновации+добровольчество0,3664'!D434</f>
        <v>0</v>
      </c>
    </row>
    <row r="322" spans="1:5" hidden="1" x14ac:dyDescent="0.25">
      <c r="A322" s="542"/>
      <c r="B322" s="541"/>
      <c r="C322" s="104">
        <f>'инновации+добровольчество0,3664'!A430</f>
        <v>0</v>
      </c>
      <c r="D322" s="63">
        <f>'инновации+добровольчество0,3664'!B435</f>
        <v>0</v>
      </c>
      <c r="E322" s="159">
        <f>'инновации+добровольчество0,3664'!D435</f>
        <v>0</v>
      </c>
    </row>
    <row r="323" spans="1:5" hidden="1" x14ac:dyDescent="0.25">
      <c r="A323" s="542"/>
      <c r="B323" s="541"/>
      <c r="C323" s="104">
        <f>'инновации+добровольчество0,3664'!A431</f>
        <v>0</v>
      </c>
      <c r="D323" s="63">
        <f>'инновации+добровольчество0,3664'!B436</f>
        <v>0</v>
      </c>
      <c r="E323" s="159">
        <f>'инновации+добровольчество0,3664'!D436</f>
        <v>0</v>
      </c>
    </row>
    <row r="324" spans="1:5" hidden="1" x14ac:dyDescent="0.25">
      <c r="A324" s="542"/>
      <c r="B324" s="541"/>
      <c r="C324" s="104">
        <f>'инновации+добровольчество0,3664'!A432</f>
        <v>0</v>
      </c>
      <c r="D324" s="63">
        <f>'инновации+добровольчество0,3664'!B437</f>
        <v>0</v>
      </c>
      <c r="E324" s="159">
        <f>'инновации+добровольчество0,3664'!D437</f>
        <v>0</v>
      </c>
    </row>
    <row r="325" spans="1:5" hidden="1" x14ac:dyDescent="0.25">
      <c r="A325" s="542"/>
      <c r="B325" s="541"/>
      <c r="C325" s="104">
        <f>'инновации+добровольчество0,3664'!A433</f>
        <v>0</v>
      </c>
      <c r="D325" s="63">
        <f>'инновации+добровольчество0,3664'!B438</f>
        <v>0</v>
      </c>
      <c r="E325" s="159">
        <f>'инновации+добровольчество0,3664'!D438</f>
        <v>0</v>
      </c>
    </row>
    <row r="326" spans="1:5" hidden="1" x14ac:dyDescent="0.25">
      <c r="A326" s="542"/>
      <c r="B326" s="541"/>
      <c r="C326" s="104">
        <f>'инновации+добровольчество0,3664'!A434</f>
        <v>0</v>
      </c>
      <c r="D326" s="63">
        <f>'инновации+добровольчество0,3664'!B439</f>
        <v>0</v>
      </c>
      <c r="E326" s="159">
        <f>'инновации+добровольчество0,3664'!D439</f>
        <v>0</v>
      </c>
    </row>
    <row r="327" spans="1:5" hidden="1" x14ac:dyDescent="0.25">
      <c r="A327" s="542"/>
      <c r="B327" s="541"/>
      <c r="C327" s="104">
        <f>'инновации+добровольчество0,3664'!A435</f>
        <v>0</v>
      </c>
      <c r="D327" s="63">
        <f>'инновации+добровольчество0,3664'!B440</f>
        <v>0</v>
      </c>
      <c r="E327" s="159">
        <f>'инновации+добровольчество0,3664'!D440</f>
        <v>0</v>
      </c>
    </row>
    <row r="328" spans="1:5" hidden="1" x14ac:dyDescent="0.25">
      <c r="A328" s="542"/>
      <c r="B328" s="541"/>
      <c r="C328" s="104">
        <f>'инновации+добровольчество0,3664'!A436</f>
        <v>0</v>
      </c>
      <c r="D328" s="63">
        <f>'инновации+добровольчество0,3664'!B441</f>
        <v>0</v>
      </c>
      <c r="E328" s="159">
        <f>'инновации+добровольчество0,3664'!D441</f>
        <v>0</v>
      </c>
    </row>
    <row r="329" spans="1:5" hidden="1" x14ac:dyDescent="0.25">
      <c r="A329" s="542"/>
      <c r="B329" s="541"/>
      <c r="C329" s="104">
        <f>'инновации+добровольчество0,3664'!A437</f>
        <v>0</v>
      </c>
      <c r="D329" s="63">
        <f>'инновации+добровольчество0,3664'!B442</f>
        <v>0</v>
      </c>
      <c r="E329" s="159">
        <f>'инновации+добровольчество0,3664'!D442</f>
        <v>0</v>
      </c>
    </row>
    <row r="330" spans="1:5" hidden="1" x14ac:dyDescent="0.25">
      <c r="A330" s="542"/>
      <c r="B330" s="541"/>
      <c r="C330" s="104">
        <f>'инновации+добровольчество0,3664'!A438</f>
        <v>0</v>
      </c>
      <c r="D330" s="63">
        <f>'инновации+добровольчество0,3664'!B443</f>
        <v>0</v>
      </c>
      <c r="E330" s="159">
        <f>'инновации+добровольчество0,3664'!D443</f>
        <v>0</v>
      </c>
    </row>
    <row r="331" spans="1:5" hidden="1" x14ac:dyDescent="0.25">
      <c r="A331" s="542"/>
      <c r="B331" s="541"/>
      <c r="C331" s="104">
        <f>'инновации+добровольчество0,3664'!A439</f>
        <v>0</v>
      </c>
      <c r="D331" s="63">
        <f>'инновации+добровольчество0,3664'!B444</f>
        <v>0</v>
      </c>
      <c r="E331" s="159">
        <f>'инновации+добровольчество0,3664'!D444</f>
        <v>0</v>
      </c>
    </row>
    <row r="332" spans="1:5" hidden="1" x14ac:dyDescent="0.25">
      <c r="A332" s="542"/>
      <c r="B332" s="541"/>
      <c r="C332" s="104">
        <f>'инновации+добровольчество0,3664'!A440</f>
        <v>0</v>
      </c>
      <c r="D332" s="63">
        <f>'инновации+добровольчество0,3664'!B445</f>
        <v>0</v>
      </c>
      <c r="E332" s="159">
        <f>'инновации+добровольчество0,3664'!D445</f>
        <v>0</v>
      </c>
    </row>
    <row r="333" spans="1:5" hidden="1" x14ac:dyDescent="0.25">
      <c r="A333" s="542"/>
      <c r="B333" s="541"/>
      <c r="C333" s="104">
        <f>'инновации+добровольчество0,3664'!A441</f>
        <v>0</v>
      </c>
      <c r="D333" s="63">
        <f>'инновации+добровольчество0,3664'!B446</f>
        <v>0</v>
      </c>
      <c r="E333" s="159">
        <f>'инновации+добровольчество0,3664'!D446</f>
        <v>0</v>
      </c>
    </row>
    <row r="334" spans="1:5" hidden="1" x14ac:dyDescent="0.25">
      <c r="A334" s="542"/>
      <c r="B334" s="541"/>
      <c r="C334" s="104">
        <f>'инновации+добровольчество0,3664'!A442</f>
        <v>0</v>
      </c>
      <c r="D334" s="63">
        <f>'инновации+добровольчество0,3664'!B447</f>
        <v>0</v>
      </c>
      <c r="E334" s="159">
        <f>'инновации+добровольчество0,3664'!D447</f>
        <v>0</v>
      </c>
    </row>
    <row r="335" spans="1:5" hidden="1" x14ac:dyDescent="0.25">
      <c r="A335" s="542"/>
      <c r="B335" s="541"/>
      <c r="C335" s="104">
        <f>'инновации+добровольчество0,3664'!A443</f>
        <v>0</v>
      </c>
      <c r="D335" s="63">
        <f>'инновации+добровольчество0,3664'!B448</f>
        <v>0</v>
      </c>
      <c r="E335" s="159">
        <f>'инновации+добровольчество0,3664'!D448</f>
        <v>0</v>
      </c>
    </row>
    <row r="336" spans="1:5" hidden="1" x14ac:dyDescent="0.25">
      <c r="A336" s="542"/>
      <c r="B336" s="541"/>
      <c r="C336" s="104">
        <f>'инновации+добровольчество0,3664'!A444</f>
        <v>0</v>
      </c>
      <c r="D336" s="63">
        <f>'инновации+добровольчество0,3664'!B449</f>
        <v>0</v>
      </c>
      <c r="E336" s="159">
        <f>'инновации+добровольчество0,3664'!D449</f>
        <v>0</v>
      </c>
    </row>
    <row r="337" spans="1:5" hidden="1" x14ac:dyDescent="0.25">
      <c r="A337" s="542"/>
      <c r="B337" s="541"/>
      <c r="C337" s="104">
        <f>'инновации+добровольчество0,3664'!A445</f>
        <v>0</v>
      </c>
      <c r="D337" s="63">
        <f>'инновации+добровольчество0,3664'!B450</f>
        <v>0</v>
      </c>
      <c r="E337" s="159">
        <f>'инновации+добровольчество0,3664'!D450</f>
        <v>0</v>
      </c>
    </row>
    <row r="338" spans="1:5" hidden="1" x14ac:dyDescent="0.25">
      <c r="A338" s="542"/>
      <c r="B338" s="541"/>
      <c r="C338" s="104">
        <f>'инновации+добровольчество0,3664'!A446</f>
        <v>0</v>
      </c>
      <c r="D338" s="63">
        <f>'инновации+добровольчество0,3664'!B451</f>
        <v>0</v>
      </c>
      <c r="E338" s="159">
        <f>'инновации+добровольчество0,3664'!D451</f>
        <v>0</v>
      </c>
    </row>
    <row r="339" spans="1:5" hidden="1" x14ac:dyDescent="0.25">
      <c r="A339" s="542"/>
      <c r="B339" s="541"/>
      <c r="C339" s="104">
        <f>'инновации+добровольчество0,3664'!A447</f>
        <v>0</v>
      </c>
      <c r="D339" s="63">
        <f>'инновации+добровольчество0,3664'!B452</f>
        <v>0</v>
      </c>
      <c r="E339" s="159">
        <f>'инновации+добровольчество0,3664'!D452</f>
        <v>0</v>
      </c>
    </row>
    <row r="340" spans="1:5" hidden="1" x14ac:dyDescent="0.25">
      <c r="A340" s="542"/>
      <c r="B340" s="541"/>
      <c r="C340" s="104">
        <f>'инновации+добровольчество0,3664'!A448</f>
        <v>0</v>
      </c>
      <c r="D340" s="63">
        <f>'инновации+добровольчество0,3664'!B453</f>
        <v>0</v>
      </c>
      <c r="E340" s="159">
        <f>'инновации+добровольчество0,3664'!D453</f>
        <v>0</v>
      </c>
    </row>
    <row r="341" spans="1:5" hidden="1" x14ac:dyDescent="0.25">
      <c r="A341" s="542"/>
      <c r="B341" s="541"/>
      <c r="C341" s="104">
        <f>'инновации+добровольчество0,3664'!A449</f>
        <v>0</v>
      </c>
      <c r="D341" s="63">
        <f>'инновации+добровольчество0,3664'!B454</f>
        <v>0</v>
      </c>
      <c r="E341" s="159">
        <f>'инновации+добровольчество0,3664'!D454</f>
        <v>0</v>
      </c>
    </row>
    <row r="342" spans="1:5" hidden="1" x14ac:dyDescent="0.25">
      <c r="A342" s="542"/>
      <c r="B342" s="541"/>
      <c r="C342" s="104">
        <f>'инновации+добровольчество0,3664'!A450</f>
        <v>0</v>
      </c>
      <c r="D342" s="63">
        <f>'инновации+добровольчество0,3664'!B455</f>
        <v>0</v>
      </c>
      <c r="E342" s="159">
        <f>'инновации+добровольчество0,3664'!D455</f>
        <v>0</v>
      </c>
    </row>
    <row r="343" spans="1:5" hidden="1" x14ac:dyDescent="0.25">
      <c r="A343" s="542"/>
      <c r="B343" s="541"/>
      <c r="C343" s="104">
        <f>'инновации+добровольчество0,3664'!A451</f>
        <v>0</v>
      </c>
      <c r="D343" s="63">
        <f>'инновации+добровольчество0,3664'!B456</f>
        <v>0</v>
      </c>
      <c r="E343" s="159">
        <f>'инновации+добровольчество0,3664'!D456</f>
        <v>0</v>
      </c>
    </row>
    <row r="344" spans="1:5" hidden="1" x14ac:dyDescent="0.25">
      <c r="A344" s="542"/>
      <c r="B344" s="541"/>
      <c r="C344" s="104">
        <f>'инновации+добровольчество0,3664'!A452</f>
        <v>0</v>
      </c>
      <c r="D344" s="63">
        <f>'инновации+добровольчество0,3664'!B457</f>
        <v>0</v>
      </c>
      <c r="E344" s="159">
        <f>'инновации+добровольчество0,3664'!D457</f>
        <v>0</v>
      </c>
    </row>
    <row r="345" spans="1:5" hidden="1" x14ac:dyDescent="0.25">
      <c r="A345" s="542"/>
      <c r="B345" s="541"/>
      <c r="C345" s="104">
        <f>'инновации+добровольчество0,3664'!A453</f>
        <v>0</v>
      </c>
      <c r="D345" s="63">
        <f>'инновации+добровольчество0,3664'!B458</f>
        <v>0</v>
      </c>
      <c r="E345" s="159">
        <f>'инновации+добровольчество0,3664'!D458</f>
        <v>0</v>
      </c>
    </row>
    <row r="346" spans="1:5" hidden="1" x14ac:dyDescent="0.25">
      <c r="A346" s="542"/>
      <c r="B346" s="541"/>
      <c r="C346" s="104">
        <f>'инновации+добровольчество0,3664'!A454</f>
        <v>0</v>
      </c>
      <c r="D346" s="63">
        <f>'инновации+добровольчество0,3664'!B459</f>
        <v>0</v>
      </c>
      <c r="E346" s="159">
        <f>'инновации+добровольчество0,3664'!D459</f>
        <v>0</v>
      </c>
    </row>
    <row r="347" spans="1:5" hidden="1" x14ac:dyDescent="0.25">
      <c r="A347" s="542"/>
      <c r="B347" s="541"/>
      <c r="C347" s="104">
        <f>'инновации+добровольчество0,3664'!A455</f>
        <v>0</v>
      </c>
      <c r="D347" s="63">
        <f>'инновации+добровольчество0,3664'!B460</f>
        <v>0</v>
      </c>
      <c r="E347" s="159">
        <f>'инновации+добровольчество0,3664'!D460</f>
        <v>0</v>
      </c>
    </row>
    <row r="348" spans="1:5" hidden="1" x14ac:dyDescent="0.25">
      <c r="A348" s="542"/>
      <c r="B348" s="541"/>
      <c r="C348" s="104">
        <f>'инновации+добровольчество0,3664'!A456</f>
        <v>0</v>
      </c>
      <c r="D348" s="63">
        <f>'инновации+добровольчество0,3664'!B461</f>
        <v>0</v>
      </c>
      <c r="E348" s="159">
        <f>'инновации+добровольчество0,3664'!D461</f>
        <v>0</v>
      </c>
    </row>
    <row r="349" spans="1:5" hidden="1" x14ac:dyDescent="0.25">
      <c r="A349" s="542"/>
      <c r="B349" s="541"/>
      <c r="C349" s="104">
        <f>'инновации+добровольчество0,3664'!A457</f>
        <v>0</v>
      </c>
      <c r="D349" s="63">
        <f>'инновации+добровольчество0,3664'!B462</f>
        <v>0</v>
      </c>
      <c r="E349" s="159">
        <f>'инновации+добровольчество0,3664'!D462</f>
        <v>0</v>
      </c>
    </row>
    <row r="350" spans="1:5" hidden="1" x14ac:dyDescent="0.25">
      <c r="A350" s="542"/>
      <c r="B350" s="541"/>
      <c r="C350" s="104">
        <f>'инновации+добровольчество0,3664'!A458</f>
        <v>0</v>
      </c>
      <c r="D350" s="63">
        <f>'инновации+добровольчество0,3664'!B463</f>
        <v>0</v>
      </c>
      <c r="E350" s="159">
        <f>'инновации+добровольчество0,3664'!D463</f>
        <v>0</v>
      </c>
    </row>
    <row r="351" spans="1:5" hidden="1" x14ac:dyDescent="0.25">
      <c r="A351" s="542"/>
      <c r="B351" s="541"/>
      <c r="C351" s="104">
        <f>'инновации+добровольчество0,3664'!A459</f>
        <v>0</v>
      </c>
      <c r="D351" s="63">
        <f>'инновации+добровольчество0,3664'!B464</f>
        <v>0</v>
      </c>
      <c r="E351" s="159">
        <f>'инновации+добровольчество0,3664'!D464</f>
        <v>0</v>
      </c>
    </row>
    <row r="352" spans="1:5" hidden="1" x14ac:dyDescent="0.25">
      <c r="A352" s="542"/>
      <c r="B352" s="541"/>
      <c r="C352" s="104">
        <f>'инновации+добровольчество0,3664'!A460</f>
        <v>0</v>
      </c>
      <c r="D352" s="63">
        <f>'инновации+добровольчество0,3664'!B465</f>
        <v>0</v>
      </c>
      <c r="E352" s="159">
        <f>'инновации+добровольчество0,3664'!D465</f>
        <v>0</v>
      </c>
    </row>
    <row r="353" spans="1:5" hidden="1" x14ac:dyDescent="0.25">
      <c r="A353" s="542"/>
      <c r="B353" s="541"/>
      <c r="C353" s="104">
        <f>'инновации+добровольчество0,3664'!A461</f>
        <v>0</v>
      </c>
      <c r="D353" s="63">
        <f>'инновации+добровольчество0,3664'!B466</f>
        <v>0</v>
      </c>
      <c r="E353" s="159">
        <f>'инновации+добровольчество0,3664'!D466</f>
        <v>0</v>
      </c>
    </row>
    <row r="354" spans="1:5" hidden="1" x14ac:dyDescent="0.25">
      <c r="A354" s="542"/>
      <c r="B354" s="541"/>
      <c r="C354" s="104">
        <f>'инновации+добровольчество0,3664'!A462</f>
        <v>0</v>
      </c>
      <c r="D354" s="63">
        <f>'инновации+добровольчество0,3664'!B467</f>
        <v>0</v>
      </c>
      <c r="E354" s="159">
        <f>'инновации+добровольчество0,3664'!D467</f>
        <v>0</v>
      </c>
    </row>
    <row r="355" spans="1:5" hidden="1" x14ac:dyDescent="0.25">
      <c r="A355" s="542"/>
      <c r="B355" s="541"/>
      <c r="C355" s="104">
        <f>'инновации+добровольчество0,3664'!A463</f>
        <v>0</v>
      </c>
      <c r="D355" s="63">
        <f>'инновации+добровольчество0,3664'!B468</f>
        <v>0</v>
      </c>
      <c r="E355" s="159">
        <f>'инновации+добровольчество0,3664'!D468</f>
        <v>0</v>
      </c>
    </row>
    <row r="356" spans="1:5" hidden="1" x14ac:dyDescent="0.25">
      <c r="A356" s="542"/>
      <c r="B356" s="541"/>
      <c r="C356" s="104">
        <f>'инновации+добровольчество0,3664'!A464</f>
        <v>0</v>
      </c>
      <c r="D356" s="63">
        <f>'инновации+добровольчество0,3664'!B469</f>
        <v>0</v>
      </c>
      <c r="E356" s="159">
        <f>'инновации+добровольчество0,3664'!D469</f>
        <v>0</v>
      </c>
    </row>
    <row r="357" spans="1:5" hidden="1" x14ac:dyDescent="0.25">
      <c r="A357" s="542"/>
      <c r="B357" s="541"/>
      <c r="C357" s="104">
        <f>'инновации+добровольчество0,3664'!A465</f>
        <v>0</v>
      </c>
      <c r="D357" s="63">
        <f>'инновации+добровольчество0,3664'!B470</f>
        <v>0</v>
      </c>
      <c r="E357" s="159">
        <f>'инновации+добровольчество0,3664'!D470</f>
        <v>0</v>
      </c>
    </row>
    <row r="358" spans="1:5" hidden="1" x14ac:dyDescent="0.25">
      <c r="A358" s="542"/>
      <c r="B358" s="541"/>
      <c r="C358" s="104">
        <f>'инновации+добровольчество0,3664'!A466</f>
        <v>0</v>
      </c>
      <c r="D358" s="63">
        <f>'инновации+добровольчество0,3664'!B471</f>
        <v>0</v>
      </c>
      <c r="E358" s="159">
        <f>'инновации+добровольчество0,3664'!D471</f>
        <v>0</v>
      </c>
    </row>
    <row r="359" spans="1:5" hidden="1" x14ac:dyDescent="0.25">
      <c r="A359" s="542"/>
      <c r="B359" s="541"/>
      <c r="C359" s="104">
        <f>'инновации+добровольчество0,3664'!A467</f>
        <v>0</v>
      </c>
      <c r="D359" s="63">
        <f>'инновации+добровольчество0,3664'!B472</f>
        <v>0</v>
      </c>
      <c r="E359" s="159">
        <f>'инновации+добровольчество0,3664'!D472</f>
        <v>0</v>
      </c>
    </row>
    <row r="360" spans="1:5" hidden="1" x14ac:dyDescent="0.25">
      <c r="A360" s="542"/>
      <c r="B360" s="541"/>
      <c r="C360" s="104">
        <f>'инновации+добровольчество0,3664'!A468</f>
        <v>0</v>
      </c>
      <c r="D360" s="63">
        <f>'инновации+добровольчество0,3664'!B473</f>
        <v>0</v>
      </c>
      <c r="E360" s="159">
        <f>'инновации+добровольчество0,3664'!D473</f>
        <v>0</v>
      </c>
    </row>
    <row r="361" spans="1:5" hidden="1" x14ac:dyDescent="0.25">
      <c r="A361" s="542"/>
      <c r="B361" s="541"/>
      <c r="C361" s="104">
        <f>'инновации+добровольчество0,3664'!A469</f>
        <v>0</v>
      </c>
      <c r="D361" s="63">
        <f>'инновации+добровольчество0,3664'!B474</f>
        <v>0</v>
      </c>
      <c r="E361" s="159">
        <f>'инновации+добровольчество0,3664'!D474</f>
        <v>0</v>
      </c>
    </row>
    <row r="362" spans="1:5" hidden="1" x14ac:dyDescent="0.25">
      <c r="A362" s="542"/>
      <c r="B362" s="541"/>
      <c r="C362" s="104">
        <f>'инновации+добровольчество0,3664'!A470</f>
        <v>0</v>
      </c>
      <c r="D362" s="63">
        <f>'инновации+добровольчество0,3664'!B475</f>
        <v>0</v>
      </c>
      <c r="E362" s="159">
        <f>'инновации+добровольчество0,3664'!D475</f>
        <v>0</v>
      </c>
    </row>
    <row r="363" spans="1:5" hidden="1" x14ac:dyDescent="0.25">
      <c r="A363" s="542"/>
      <c r="B363" s="541"/>
      <c r="C363" s="104">
        <f>'инновации+добровольчество0,3664'!A471</f>
        <v>0</v>
      </c>
      <c r="D363" s="63">
        <f>'инновации+добровольчество0,3664'!B476</f>
        <v>0</v>
      </c>
      <c r="E363" s="159">
        <f>'инновации+добровольчество0,3664'!D476</f>
        <v>0</v>
      </c>
    </row>
    <row r="364" spans="1:5" hidden="1" x14ac:dyDescent="0.25">
      <c r="A364" s="542"/>
      <c r="B364" s="541"/>
      <c r="C364" s="104">
        <f>'инновации+добровольчество0,3664'!A472</f>
        <v>0</v>
      </c>
      <c r="D364" s="63">
        <f>'инновации+добровольчество0,3664'!B477</f>
        <v>0</v>
      </c>
      <c r="E364" s="159">
        <f>'инновации+добровольчество0,3664'!D477</f>
        <v>0</v>
      </c>
    </row>
    <row r="365" spans="1:5" hidden="1" x14ac:dyDescent="0.25">
      <c r="A365" s="542"/>
      <c r="B365" s="541"/>
      <c r="C365" s="104">
        <f>'инновации+добровольчество0,3664'!A473</f>
        <v>0</v>
      </c>
      <c r="D365" s="63">
        <f>'инновации+добровольчество0,3664'!B478</f>
        <v>0</v>
      </c>
      <c r="E365" s="159">
        <f>'инновации+добровольчество0,3664'!D478</f>
        <v>0</v>
      </c>
    </row>
    <row r="366" spans="1:5" hidden="1" x14ac:dyDescent="0.25">
      <c r="A366" s="542"/>
      <c r="B366" s="541"/>
      <c r="C366" s="104">
        <f>'инновации+добровольчество0,3664'!A474</f>
        <v>0</v>
      </c>
      <c r="D366" s="63">
        <f>'инновации+добровольчество0,3664'!B479</f>
        <v>0</v>
      </c>
      <c r="E366" s="159">
        <f>'инновации+добровольчество0,3664'!D479</f>
        <v>0</v>
      </c>
    </row>
    <row r="367" spans="1:5" hidden="1" x14ac:dyDescent="0.25">
      <c r="A367" s="542"/>
      <c r="B367" s="541"/>
      <c r="C367" s="104">
        <f>'инновации+добровольчество0,3664'!A475</f>
        <v>0</v>
      </c>
      <c r="D367" s="63">
        <f>'инновации+добровольчество0,3664'!B480</f>
        <v>0</v>
      </c>
      <c r="E367" s="159">
        <f>'инновации+добровольчество0,3664'!D480</f>
        <v>0</v>
      </c>
    </row>
    <row r="368" spans="1:5" hidden="1" x14ac:dyDescent="0.25">
      <c r="A368" s="542"/>
      <c r="B368" s="541"/>
      <c r="C368" s="104">
        <f>'инновации+добровольчество0,3664'!A476</f>
        <v>0</v>
      </c>
      <c r="D368" s="63">
        <f>'инновации+добровольчество0,3664'!B481</f>
        <v>0</v>
      </c>
      <c r="E368" s="159">
        <f>'инновации+добровольчество0,3664'!D481</f>
        <v>0</v>
      </c>
    </row>
    <row r="369" spans="1:5" hidden="1" x14ac:dyDescent="0.25">
      <c r="A369" s="542"/>
      <c r="B369" s="541"/>
      <c r="C369" s="104">
        <f>'инновации+добровольчество0,3664'!A477</f>
        <v>0</v>
      </c>
      <c r="D369" s="63">
        <f>'инновации+добровольчество0,3664'!B482</f>
        <v>0</v>
      </c>
      <c r="E369" s="159">
        <f>'инновации+добровольчество0,3664'!D482</f>
        <v>0</v>
      </c>
    </row>
    <row r="370" spans="1:5" hidden="1" x14ac:dyDescent="0.25">
      <c r="A370" s="542"/>
      <c r="B370" s="541"/>
      <c r="C370" s="104">
        <f>'инновации+добровольчество0,3664'!A478</f>
        <v>0</v>
      </c>
      <c r="D370" s="63">
        <f>'инновации+добровольчество0,3664'!B483</f>
        <v>0</v>
      </c>
      <c r="E370" s="159">
        <f>'инновации+добровольчество0,3664'!D483</f>
        <v>0</v>
      </c>
    </row>
    <row r="371" spans="1:5" hidden="1" x14ac:dyDescent="0.25">
      <c r="A371" s="542"/>
      <c r="B371" s="541"/>
      <c r="C371" s="104">
        <f>'инновации+добровольчество0,3664'!A479</f>
        <v>0</v>
      </c>
      <c r="D371" s="63">
        <f>'инновации+добровольчество0,3664'!B484</f>
        <v>0</v>
      </c>
      <c r="E371" s="159">
        <f>'инновации+добровольчество0,3664'!D484</f>
        <v>0</v>
      </c>
    </row>
    <row r="372" spans="1:5" hidden="1" x14ac:dyDescent="0.25">
      <c r="A372" s="542"/>
      <c r="B372" s="541"/>
      <c r="C372" s="104">
        <f>'инновации+добровольчество0,3664'!A480</f>
        <v>0</v>
      </c>
      <c r="D372" s="63">
        <f>'инновации+добровольчество0,3664'!B485</f>
        <v>0</v>
      </c>
      <c r="E372" s="159">
        <f>'инновации+добровольчество0,3664'!D485</f>
        <v>0</v>
      </c>
    </row>
    <row r="373" spans="1:5" hidden="1" x14ac:dyDescent="0.25">
      <c r="A373" s="542"/>
      <c r="B373" s="541"/>
      <c r="C373" s="104">
        <f>'инновации+добровольчество0,3664'!A481</f>
        <v>0</v>
      </c>
      <c r="D373" s="63">
        <f>'инновации+добровольчество0,3664'!B486</f>
        <v>0</v>
      </c>
      <c r="E373" s="159">
        <f>'инновации+добровольчество0,3664'!D486</f>
        <v>0</v>
      </c>
    </row>
    <row r="374" spans="1:5" hidden="1" x14ac:dyDescent="0.25">
      <c r="A374" s="542"/>
      <c r="B374" s="541"/>
      <c r="C374" s="104">
        <f>'инновации+добровольчество0,3664'!A482</f>
        <v>0</v>
      </c>
      <c r="D374" s="63">
        <f>'инновации+добровольчество0,3664'!B487</f>
        <v>0</v>
      </c>
      <c r="E374" s="159">
        <f>'инновации+добровольчество0,3664'!D487</f>
        <v>0</v>
      </c>
    </row>
    <row r="375" spans="1:5" hidden="1" x14ac:dyDescent="0.25">
      <c r="A375" s="542"/>
      <c r="B375" s="541"/>
      <c r="C375" s="104">
        <f>'инновации+добровольчество0,3664'!A483</f>
        <v>0</v>
      </c>
      <c r="D375" s="63">
        <f>'инновации+добровольчество0,3664'!B488</f>
        <v>0</v>
      </c>
      <c r="E375" s="159">
        <f>'инновации+добровольчество0,3664'!D488</f>
        <v>0</v>
      </c>
    </row>
    <row r="376" spans="1:5" hidden="1" x14ac:dyDescent="0.25">
      <c r="A376" s="542"/>
      <c r="B376" s="541"/>
      <c r="C376" s="104">
        <f>'инновации+добровольчество0,3664'!A484</f>
        <v>0</v>
      </c>
      <c r="D376" s="63">
        <f>'инновации+добровольчество0,3664'!B489</f>
        <v>0</v>
      </c>
      <c r="E376" s="159">
        <f>'инновации+добровольчество0,3664'!D489</f>
        <v>0</v>
      </c>
    </row>
    <row r="377" spans="1:5" hidden="1" x14ac:dyDescent="0.25">
      <c r="A377" s="542"/>
      <c r="B377" s="541"/>
      <c r="C377" s="104">
        <f>'инновации+добровольчество0,3664'!A485</f>
        <v>0</v>
      </c>
      <c r="D377" s="63">
        <f>'инновации+добровольчество0,3664'!B490</f>
        <v>0</v>
      </c>
      <c r="E377" s="159">
        <f>'инновации+добровольчество0,3664'!D490</f>
        <v>0</v>
      </c>
    </row>
    <row r="378" spans="1:5" hidden="1" x14ac:dyDescent="0.25">
      <c r="A378" s="542"/>
      <c r="B378" s="541"/>
      <c r="C378" s="104">
        <f>'инновации+добровольчество0,3664'!A486</f>
        <v>0</v>
      </c>
      <c r="D378" s="63">
        <f>'инновации+добровольчество0,3664'!B491</f>
        <v>0</v>
      </c>
      <c r="E378" s="159">
        <f>'инновации+добровольчество0,3664'!D491</f>
        <v>0</v>
      </c>
    </row>
    <row r="379" spans="1:5" hidden="1" x14ac:dyDescent="0.25">
      <c r="A379" s="542"/>
      <c r="B379" s="541"/>
      <c r="C379" s="104">
        <f>'инновации+добровольчество0,3664'!A487</f>
        <v>0</v>
      </c>
      <c r="D379" s="63">
        <f>'инновации+добровольчество0,3664'!B492</f>
        <v>0</v>
      </c>
      <c r="E379" s="159">
        <f>'инновации+добровольчество0,3664'!D492</f>
        <v>0</v>
      </c>
    </row>
    <row r="380" spans="1:5" hidden="1" x14ac:dyDescent="0.25">
      <c r="A380" s="542"/>
      <c r="B380" s="541"/>
      <c r="C380" s="104">
        <f>'инновации+добровольчество0,3664'!A488</f>
        <v>0</v>
      </c>
      <c r="D380" s="63">
        <f>'инновации+добровольчество0,3664'!B493</f>
        <v>0</v>
      </c>
      <c r="E380" s="159">
        <f>'инновации+добровольчество0,3664'!D493</f>
        <v>0</v>
      </c>
    </row>
    <row r="381" spans="1:5" hidden="1" x14ac:dyDescent="0.25">
      <c r="A381" s="542"/>
      <c r="B381" s="541"/>
      <c r="C381" s="104">
        <f>'инновации+добровольчество0,3664'!A489</f>
        <v>0</v>
      </c>
      <c r="D381" s="63">
        <f>'инновации+добровольчество0,3664'!B494</f>
        <v>0</v>
      </c>
      <c r="E381" s="159">
        <f>'инновации+добровольчество0,3664'!D494</f>
        <v>0</v>
      </c>
    </row>
    <row r="382" spans="1:5" hidden="1" x14ac:dyDescent="0.25">
      <c r="A382" s="542"/>
      <c r="B382" s="541"/>
      <c r="C382" s="104">
        <f>'инновации+добровольчество0,3664'!A490</f>
        <v>0</v>
      </c>
      <c r="D382" s="63">
        <f>'инновации+добровольчество0,3664'!B495</f>
        <v>0</v>
      </c>
      <c r="E382" s="159">
        <f>'инновации+добровольчество0,3664'!D495</f>
        <v>0</v>
      </c>
    </row>
    <row r="383" spans="1:5" hidden="1" x14ac:dyDescent="0.25">
      <c r="A383" s="542"/>
      <c r="B383" s="541"/>
      <c r="C383" s="104">
        <f>'инновации+добровольчество0,3664'!A491</f>
        <v>0</v>
      </c>
      <c r="D383" s="63">
        <f>'инновации+добровольчество0,3664'!B496</f>
        <v>0</v>
      </c>
      <c r="E383" s="159">
        <f>'инновации+добровольчество0,3664'!D496</f>
        <v>0</v>
      </c>
    </row>
    <row r="384" spans="1:5" hidden="1" x14ac:dyDescent="0.25">
      <c r="A384" s="542"/>
      <c r="B384" s="541"/>
      <c r="C384" s="104">
        <f>'инновации+добровольчество0,3664'!A492</f>
        <v>0</v>
      </c>
      <c r="D384" s="63">
        <f>'инновации+добровольчество0,3664'!B497</f>
        <v>0</v>
      </c>
      <c r="E384" s="159">
        <f>'инновации+добровольчество0,3664'!D497</f>
        <v>0</v>
      </c>
    </row>
    <row r="385" spans="1:5" hidden="1" x14ac:dyDescent="0.25">
      <c r="A385" s="542"/>
      <c r="B385" s="541"/>
      <c r="C385" s="104">
        <f>'инновации+добровольчество0,3664'!A493</f>
        <v>0</v>
      </c>
      <c r="D385" s="63">
        <f>'инновации+добровольчество0,3664'!B498</f>
        <v>0</v>
      </c>
      <c r="E385" s="159">
        <f>'инновации+добровольчество0,3664'!D498</f>
        <v>0</v>
      </c>
    </row>
    <row r="386" spans="1:5" ht="17.25" hidden="1" customHeight="1" x14ac:dyDescent="0.25">
      <c r="A386" s="542"/>
      <c r="B386" s="541"/>
      <c r="C386" s="104">
        <f>'инновации+добровольчество0,3664'!A494</f>
        <v>0</v>
      </c>
      <c r="D386" s="63">
        <f>'инновации+добровольчество0,3664'!B499</f>
        <v>0</v>
      </c>
      <c r="E386" s="159">
        <f>'инновации+добровольчество0,3664'!D499</f>
        <v>0</v>
      </c>
    </row>
    <row r="387" spans="1:5" hidden="1" x14ac:dyDescent="0.25">
      <c r="A387" s="542"/>
      <c r="B387" s="541"/>
      <c r="C387" s="104">
        <f>'инновации+добровольчество0,3664'!A495</f>
        <v>0</v>
      </c>
      <c r="D387" s="63">
        <f>'инновации+добровольчество0,3664'!B500</f>
        <v>0</v>
      </c>
      <c r="E387" s="159">
        <f>'инновации+добровольчество0,3664'!D500</f>
        <v>0</v>
      </c>
    </row>
    <row r="388" spans="1:5" hidden="1" x14ac:dyDescent="0.25">
      <c r="A388" s="542"/>
      <c r="B388" s="541"/>
      <c r="C388" s="104">
        <f>'инновации+добровольчество0,3664'!A496</f>
        <v>0</v>
      </c>
      <c r="D388" s="63">
        <f>'инновации+добровольчество0,3664'!B501</f>
        <v>0</v>
      </c>
      <c r="E388" s="159">
        <f>'инновации+добровольчество0,3664'!D501</f>
        <v>0</v>
      </c>
    </row>
    <row r="389" spans="1:5" hidden="1" x14ac:dyDescent="0.25">
      <c r="A389" s="542"/>
      <c r="B389" s="541"/>
      <c r="C389" s="104">
        <f>'инновации+добровольчество0,3664'!A497</f>
        <v>0</v>
      </c>
      <c r="D389" s="63">
        <f>'инновации+добровольчество0,3664'!B502</f>
        <v>0</v>
      </c>
      <c r="E389" s="159">
        <f>'инновации+добровольчество0,3664'!D502</f>
        <v>0</v>
      </c>
    </row>
    <row r="390" spans="1:5" hidden="1" x14ac:dyDescent="0.25">
      <c r="A390" s="542"/>
      <c r="B390" s="541"/>
      <c r="C390" s="104">
        <f>'инновации+добровольчество0,3664'!A498</f>
        <v>0</v>
      </c>
      <c r="D390" s="63">
        <f>'инновации+добровольчество0,3664'!B503</f>
        <v>0</v>
      </c>
      <c r="E390" s="159">
        <f>'инновации+добровольчество0,3664'!D503</f>
        <v>0</v>
      </c>
    </row>
    <row r="391" spans="1:5" hidden="1" x14ac:dyDescent="0.25">
      <c r="A391" s="542"/>
      <c r="B391" s="541"/>
      <c r="C391" s="104">
        <f>'инновации+добровольчество0,3664'!A499</f>
        <v>0</v>
      </c>
      <c r="D391" s="63">
        <f>'инновации+добровольчество0,3664'!B504</f>
        <v>0</v>
      </c>
      <c r="E391" s="159">
        <f>'инновации+добровольчество0,3664'!D504</f>
        <v>0</v>
      </c>
    </row>
    <row r="392" spans="1:5" hidden="1" x14ac:dyDescent="0.25">
      <c r="A392" s="542"/>
      <c r="B392" s="541"/>
      <c r="C392" s="104">
        <f>'инновации+добровольчество0,3664'!A500</f>
        <v>0</v>
      </c>
      <c r="D392" s="63">
        <f>'инновации+добровольчество0,3664'!B505</f>
        <v>0</v>
      </c>
      <c r="E392" s="159">
        <f>'инновации+добровольчество0,3664'!D505</f>
        <v>0</v>
      </c>
    </row>
    <row r="393" spans="1:5" hidden="1" x14ac:dyDescent="0.25">
      <c r="A393" s="542"/>
      <c r="B393" s="541"/>
      <c r="C393" s="104">
        <f>'инновации+добровольчество0,3664'!A501</f>
        <v>0</v>
      </c>
      <c r="D393" s="63">
        <f>'инновации+добровольчество0,3664'!B506</f>
        <v>0</v>
      </c>
      <c r="E393" s="159">
        <f>'инновации+добровольчество0,3664'!D506</f>
        <v>0</v>
      </c>
    </row>
    <row r="394" spans="1:5" hidden="1" x14ac:dyDescent="0.25">
      <c r="A394" s="542"/>
      <c r="B394" s="541"/>
      <c r="C394" s="104">
        <f>'инновации+добровольчество0,3664'!A502</f>
        <v>0</v>
      </c>
      <c r="D394" s="63">
        <f>'инновации+добровольчество0,3664'!B507</f>
        <v>0</v>
      </c>
      <c r="E394" s="159">
        <f>'инновации+добровольчество0,3664'!D507</f>
        <v>0</v>
      </c>
    </row>
    <row r="395" spans="1:5" hidden="1" x14ac:dyDescent="0.25">
      <c r="A395" s="542"/>
      <c r="B395" s="541"/>
      <c r="C395" s="104">
        <f>'инновации+добровольчество0,3664'!A503</f>
        <v>0</v>
      </c>
      <c r="D395" s="63">
        <f>'инновации+добровольчество0,3664'!B508</f>
        <v>0</v>
      </c>
      <c r="E395" s="159">
        <f>'инновации+добровольчество0,3664'!D508</f>
        <v>0</v>
      </c>
    </row>
    <row r="396" spans="1:5" hidden="1" x14ac:dyDescent="0.25">
      <c r="A396" s="542"/>
      <c r="B396" s="541"/>
      <c r="C396" s="104">
        <f>'инновации+добровольчество0,3664'!A504</f>
        <v>0</v>
      </c>
      <c r="D396" s="63">
        <f>'инновации+добровольчество0,3664'!B509</f>
        <v>0</v>
      </c>
      <c r="E396" s="159">
        <f>'инновации+добровольчество0,3664'!D509</f>
        <v>0</v>
      </c>
    </row>
    <row r="397" spans="1:5" hidden="1" x14ac:dyDescent="0.25">
      <c r="A397" s="542"/>
      <c r="B397" s="541"/>
      <c r="C397" s="104">
        <f>'инновации+добровольчество0,3664'!A505</f>
        <v>0</v>
      </c>
      <c r="D397" s="63">
        <f>'инновации+добровольчество0,3664'!B510</f>
        <v>0</v>
      </c>
      <c r="E397" s="159">
        <f>'инновации+добровольчество0,3664'!D510</f>
        <v>0</v>
      </c>
    </row>
    <row r="398" spans="1:5" hidden="1" x14ac:dyDescent="0.25">
      <c r="A398" s="542"/>
      <c r="B398" s="541"/>
      <c r="C398" s="104">
        <f>'инновации+добровольчество0,3664'!A506</f>
        <v>0</v>
      </c>
      <c r="D398" s="63">
        <f>'инновации+добровольчество0,3664'!B511</f>
        <v>0</v>
      </c>
      <c r="E398" s="159">
        <f>'инновации+добровольчество0,3664'!D511</f>
        <v>0</v>
      </c>
    </row>
    <row r="399" spans="1:5" hidden="1" x14ac:dyDescent="0.25">
      <c r="A399" s="542"/>
      <c r="B399" s="541"/>
      <c r="C399" s="104">
        <f>'инновации+добровольчество0,3664'!A507</f>
        <v>0</v>
      </c>
      <c r="D399" s="63">
        <f>'инновации+добровольчество0,3664'!B512</f>
        <v>0</v>
      </c>
      <c r="E399" s="159">
        <f>'инновации+добровольчество0,3664'!D512</f>
        <v>0</v>
      </c>
    </row>
    <row r="400" spans="1:5" hidden="1" x14ac:dyDescent="0.25">
      <c r="A400" s="542"/>
      <c r="B400" s="541"/>
      <c r="C400" s="104">
        <f>'инновации+добровольчество0,3664'!A508</f>
        <v>0</v>
      </c>
      <c r="D400" s="63">
        <f>'инновации+добровольчество0,3664'!B513</f>
        <v>0</v>
      </c>
      <c r="E400" s="159">
        <f>'инновации+добровольчество0,3664'!D513</f>
        <v>0</v>
      </c>
    </row>
    <row r="401" spans="1:5" hidden="1" x14ac:dyDescent="0.25">
      <c r="A401" s="542"/>
      <c r="B401" s="541"/>
      <c r="C401" s="104">
        <f>'инновации+добровольчество0,3664'!A509</f>
        <v>0</v>
      </c>
      <c r="D401" s="63">
        <f>'инновации+добровольчество0,3664'!B514</f>
        <v>0</v>
      </c>
      <c r="E401" s="159">
        <f>'инновации+добровольчество0,3664'!D514</f>
        <v>0</v>
      </c>
    </row>
    <row r="402" spans="1:5" hidden="1" x14ac:dyDescent="0.25">
      <c r="C402" s="104">
        <f>'инновации+добровольчество0,3664'!A510</f>
        <v>0</v>
      </c>
    </row>
    <row r="403" spans="1:5" hidden="1" x14ac:dyDescent="0.25">
      <c r="C403" s="104">
        <f>'инновации+добровольчество0,3664'!A511</f>
        <v>0</v>
      </c>
    </row>
    <row r="404" spans="1:5" hidden="1" x14ac:dyDescent="0.25">
      <c r="C404" s="104">
        <f>'инновации+добровольчество0,3664'!A512</f>
        <v>0</v>
      </c>
    </row>
    <row r="405" spans="1:5" hidden="1" x14ac:dyDescent="0.25">
      <c r="C405" s="104">
        <f>'инновации+добровольчество0,3664'!A513</f>
        <v>0</v>
      </c>
    </row>
    <row r="406" spans="1:5" hidden="1" x14ac:dyDescent="0.25">
      <c r="C406" s="104">
        <f>'инновации+добровольчество0,3664'!A514</f>
        <v>0</v>
      </c>
    </row>
    <row r="407" spans="1:5" hidden="1" x14ac:dyDescent="0.25">
      <c r="C407" s="104">
        <f>'инновации+добровольчество0,3664'!A515</f>
        <v>0</v>
      </c>
    </row>
    <row r="408" spans="1:5" hidden="1" x14ac:dyDescent="0.25">
      <c r="C408" s="104">
        <f>'инновации+добровольчество0,3664'!A516</f>
        <v>0</v>
      </c>
    </row>
    <row r="409" spans="1:5" hidden="1" x14ac:dyDescent="0.25">
      <c r="C409" s="104">
        <f>'инновации+добровольчество0,3664'!A517</f>
        <v>0</v>
      </c>
    </row>
    <row r="410" spans="1:5" hidden="1" x14ac:dyDescent="0.25">
      <c r="C410" s="104">
        <f>'инновации+добровольчество0,3664'!A518</f>
        <v>0</v>
      </c>
    </row>
    <row r="411" spans="1:5" hidden="1" x14ac:dyDescent="0.25">
      <c r="C411" s="104">
        <f>'инновации+добровольчество0,3664'!A519</f>
        <v>0</v>
      </c>
    </row>
    <row r="412" spans="1:5" hidden="1" x14ac:dyDescent="0.25">
      <c r="C412" s="104">
        <f>'инновации+добровольчество0,3664'!A520</f>
        <v>0</v>
      </c>
    </row>
    <row r="413" spans="1:5" hidden="1" x14ac:dyDescent="0.25">
      <c r="C413" s="104">
        <f>'инновации+добровольчество0,3664'!A521</f>
        <v>0</v>
      </c>
    </row>
    <row r="414" spans="1:5" hidden="1" x14ac:dyDescent="0.25">
      <c r="C414" s="104">
        <f>'инновации+добровольчество0,3664'!A522</f>
        <v>0</v>
      </c>
    </row>
    <row r="415" spans="1:5" hidden="1" x14ac:dyDescent="0.25">
      <c r="C415" s="104">
        <f>'инновации+добровольчество0,3664'!A523</f>
        <v>0</v>
      </c>
    </row>
    <row r="416" spans="1:5" hidden="1" x14ac:dyDescent="0.25">
      <c r="C416" s="104">
        <f>'инновации+добровольчество0,3664'!A524</f>
        <v>0</v>
      </c>
    </row>
    <row r="417" spans="3:3" hidden="1" x14ac:dyDescent="0.25">
      <c r="C417" s="104">
        <f>'инновации+добровольчество0,3664'!A525</f>
        <v>0</v>
      </c>
    </row>
    <row r="418" spans="3:3" hidden="1" x14ac:dyDescent="0.25">
      <c r="C418" s="104">
        <f>'инновации+добровольчество0,3664'!A526</f>
        <v>0</v>
      </c>
    </row>
    <row r="419" spans="3:3" hidden="1" x14ac:dyDescent="0.25">
      <c r="C419" s="104">
        <f>'инновации+добровольчество0,3664'!A527</f>
        <v>0</v>
      </c>
    </row>
    <row r="420" spans="3:3" hidden="1" x14ac:dyDescent="0.25">
      <c r="C420" s="104">
        <f>'инновации+добровольчество0,3664'!A528</f>
        <v>0</v>
      </c>
    </row>
    <row r="421" spans="3:3" hidden="1" x14ac:dyDescent="0.25">
      <c r="C421" s="104">
        <f>'инновации+добровольчество0,3664'!A529</f>
        <v>0</v>
      </c>
    </row>
    <row r="422" spans="3:3" hidden="1" x14ac:dyDescent="0.25">
      <c r="C422" s="104">
        <f>'инновации+добровольчество0,3664'!A530</f>
        <v>0</v>
      </c>
    </row>
    <row r="423" spans="3:3" hidden="1" x14ac:dyDescent="0.25">
      <c r="C423" s="104">
        <f>'инновации+добровольчество0,3664'!A531</f>
        <v>0</v>
      </c>
    </row>
    <row r="424" spans="3:3" hidden="1" x14ac:dyDescent="0.25">
      <c r="C424" s="104">
        <f>'инновации+добровольчество0,3664'!A532</f>
        <v>0</v>
      </c>
    </row>
    <row r="425" spans="3:3" hidden="1" x14ac:dyDescent="0.25">
      <c r="C425" s="104">
        <f>'инновации+добровольчество0,3664'!A533</f>
        <v>0</v>
      </c>
    </row>
    <row r="426" spans="3:3" hidden="1" x14ac:dyDescent="0.25">
      <c r="C426" s="104">
        <f>'инновации+добровольчество0,3664'!A534</f>
        <v>0</v>
      </c>
    </row>
    <row r="427" spans="3:3" hidden="1" x14ac:dyDescent="0.25">
      <c r="C427" s="104">
        <f>'инновации+добровольчество0,3664'!A535</f>
        <v>0</v>
      </c>
    </row>
    <row r="428" spans="3:3" hidden="1" x14ac:dyDescent="0.25">
      <c r="C428" s="104">
        <f>'инновации+добровольчество0,3664'!A536</f>
        <v>0</v>
      </c>
    </row>
    <row r="429" spans="3:3" hidden="1" x14ac:dyDescent="0.25">
      <c r="C429" s="104">
        <f>'инновации+добровольчество0,3664'!A537</f>
        <v>0</v>
      </c>
    </row>
    <row r="430" spans="3:3" hidden="1" x14ac:dyDescent="0.25">
      <c r="C430" s="104">
        <f>'инновации+добровольчество0,3664'!A538</f>
        <v>0</v>
      </c>
    </row>
    <row r="431" spans="3:3" hidden="1" x14ac:dyDescent="0.25">
      <c r="C431" s="104">
        <f>'инновации+добровольчество0,3664'!A539</f>
        <v>0</v>
      </c>
    </row>
    <row r="432" spans="3:3" hidden="1" x14ac:dyDescent="0.25">
      <c r="C432" s="104">
        <f>'инновации+добровольчество0,3664'!A540</f>
        <v>0</v>
      </c>
    </row>
    <row r="433" spans="3:3" hidden="1" x14ac:dyDescent="0.25">
      <c r="C433" s="104">
        <f>'инновации+добровольчество0,3664'!A541</f>
        <v>0</v>
      </c>
    </row>
    <row r="434" spans="3:3" hidden="1" x14ac:dyDescent="0.25">
      <c r="C434" s="104">
        <f>'инновации+добровольчество0,3664'!A542</f>
        <v>0</v>
      </c>
    </row>
    <row r="435" spans="3:3" hidden="1" x14ac:dyDescent="0.25">
      <c r="C435" s="104">
        <f>'инновации+добровольчество0,3664'!A543</f>
        <v>0</v>
      </c>
    </row>
    <row r="436" spans="3:3" hidden="1" x14ac:dyDescent="0.25">
      <c r="C436" s="104">
        <f>'инновации+добровольчество0,3664'!A544</f>
        <v>0</v>
      </c>
    </row>
    <row r="437" spans="3:3" hidden="1" x14ac:dyDescent="0.25">
      <c r="C437" s="104">
        <f>'инновации+добровольчество0,3664'!A545</f>
        <v>0</v>
      </c>
    </row>
    <row r="438" spans="3:3" hidden="1" x14ac:dyDescent="0.25">
      <c r="C438" s="104">
        <f>'инновации+добровольчество0,3664'!A546</f>
        <v>0</v>
      </c>
    </row>
    <row r="439" spans="3:3" hidden="1" x14ac:dyDescent="0.25">
      <c r="C439" s="104">
        <f>'инновации+добровольчество0,3664'!A547</f>
        <v>0</v>
      </c>
    </row>
    <row r="440" spans="3:3" hidden="1" x14ac:dyDescent="0.25">
      <c r="C440" s="104">
        <f>'инновации+добровольчество0,3664'!A548</f>
        <v>0</v>
      </c>
    </row>
    <row r="441" spans="3:3" hidden="1" x14ac:dyDescent="0.25">
      <c r="C441" s="104">
        <f>'инновации+добровольчество0,3664'!A549</f>
        <v>0</v>
      </c>
    </row>
    <row r="442" spans="3:3" hidden="1" x14ac:dyDescent="0.25">
      <c r="C442" s="104">
        <f>'инновации+добровольчество0,3664'!A550</f>
        <v>0</v>
      </c>
    </row>
  </sheetData>
  <mergeCells count="18">
    <mergeCell ref="C151:E151"/>
    <mergeCell ref="C157:E157"/>
    <mergeCell ref="B7:B401"/>
    <mergeCell ref="A7:A401"/>
    <mergeCell ref="C15:E15"/>
    <mergeCell ref="C96:E96"/>
    <mergeCell ref="C97:E97"/>
    <mergeCell ref="C104:E104"/>
    <mergeCell ref="C138:E138"/>
    <mergeCell ref="C146:E146"/>
    <mergeCell ref="C153:E153"/>
    <mergeCell ref="C160:E160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526"/>
  <sheetViews>
    <sheetView view="pageBreakPreview" topLeftCell="A122" zoomScale="85" zoomScaleNormal="70" zoomScaleSheetLayoutView="85" workbookViewId="0">
      <selection activeCell="G77" sqref="G77"/>
    </sheetView>
  </sheetViews>
  <sheetFormatPr defaultColWidth="25.375" defaultRowHeight="15" x14ac:dyDescent="0.25"/>
  <cols>
    <col min="1" max="1" width="60.75" style="35" customWidth="1"/>
    <col min="2" max="2" width="16.875" style="35" customWidth="1"/>
    <col min="3" max="3" width="0.25" style="35" hidden="1" customWidth="1"/>
    <col min="4" max="4" width="20.75" style="35" customWidth="1"/>
    <col min="5" max="5" width="21" style="35" customWidth="1"/>
    <col min="6" max="6" width="21.25" style="35" customWidth="1"/>
    <col min="7" max="7" width="22.75" style="36" customWidth="1"/>
    <col min="8" max="8" width="20.75" style="35" customWidth="1"/>
    <col min="9" max="16384" width="25.375" style="35"/>
  </cols>
  <sheetData>
    <row r="1" spans="1:9" x14ac:dyDescent="0.25">
      <c r="A1" s="607" t="str">
        <f>'таланты+инициативы0,2672'!A1:F1</f>
        <v>Учреждение: Муниципальное бюджетное учреждение  «Молодежный центр » Северо- Енисейского района</v>
      </c>
      <c r="B1" s="607"/>
      <c r="C1" s="607"/>
      <c r="D1" s="607"/>
      <c r="E1" s="607"/>
      <c r="F1" s="607"/>
      <c r="G1" s="607"/>
      <c r="H1" s="607"/>
    </row>
    <row r="2" spans="1:9" x14ac:dyDescent="0.25">
      <c r="A2" s="290" t="str">
        <f>'таланты+инициативы0,2672'!A2</f>
        <v>на 07.12.2022 год</v>
      </c>
      <c r="B2" s="290"/>
      <c r="C2" s="290"/>
      <c r="D2" s="290"/>
    </row>
    <row r="3" spans="1:9" ht="48" customHeight="1" x14ac:dyDescent="0.25">
      <c r="A3" s="37" t="s">
        <v>213</v>
      </c>
      <c r="B3" s="607" t="s">
        <v>50</v>
      </c>
      <c r="C3" s="607"/>
      <c r="D3" s="607"/>
      <c r="E3" s="607"/>
      <c r="F3" s="607"/>
      <c r="G3" s="607"/>
      <c r="H3" s="607"/>
      <c r="I3" s="161"/>
    </row>
    <row r="4" spans="1:9" x14ac:dyDescent="0.25">
      <c r="A4" s="608" t="s">
        <v>219</v>
      </c>
      <c r="B4" s="608"/>
      <c r="C4" s="608"/>
      <c r="D4" s="608"/>
      <c r="E4" s="608"/>
    </row>
    <row r="5" spans="1:9" x14ac:dyDescent="0.25">
      <c r="A5" s="609" t="s">
        <v>43</v>
      </c>
      <c r="B5" s="609"/>
      <c r="C5" s="609"/>
      <c r="D5" s="609"/>
      <c r="E5" s="609"/>
    </row>
    <row r="6" spans="1:9" x14ac:dyDescent="0.25">
      <c r="A6" s="609" t="s">
        <v>199</v>
      </c>
      <c r="B6" s="609"/>
      <c r="C6" s="609"/>
      <c r="D6" s="609"/>
      <c r="E6" s="609"/>
    </row>
    <row r="7" spans="1:9" ht="29.25" customHeight="1" x14ac:dyDescent="0.25">
      <c r="A7" s="610" t="s">
        <v>218</v>
      </c>
      <c r="B7" s="610"/>
      <c r="C7" s="610"/>
      <c r="D7" s="610"/>
      <c r="E7" s="610"/>
    </row>
    <row r="8" spans="1:9" ht="15.75" x14ac:dyDescent="0.25">
      <c r="A8" s="610" t="s">
        <v>47</v>
      </c>
      <c r="B8" s="610"/>
      <c r="C8" s="610"/>
      <c r="D8" s="610"/>
      <c r="E8" s="610"/>
      <c r="F8" s="3"/>
    </row>
    <row r="9" spans="1:9" ht="31.5" x14ac:dyDescent="0.25">
      <c r="A9" s="95" t="s">
        <v>34</v>
      </c>
      <c r="B9" s="64" t="s">
        <v>9</v>
      </c>
      <c r="C9" s="65"/>
      <c r="D9" s="616" t="s">
        <v>10</v>
      </c>
      <c r="E9" s="617"/>
      <c r="F9" s="289" t="s">
        <v>9</v>
      </c>
    </row>
    <row r="10" spans="1:9" ht="15.75" x14ac:dyDescent="0.25">
      <c r="A10" s="95"/>
      <c r="B10" s="332"/>
      <c r="C10" s="332"/>
      <c r="D10" s="618" t="s">
        <v>187</v>
      </c>
      <c r="E10" s="619"/>
      <c r="F10" s="66">
        <v>1</v>
      </c>
    </row>
    <row r="11" spans="1:9" ht="15.75" x14ac:dyDescent="0.25">
      <c r="A11" s="64" t="s">
        <v>93</v>
      </c>
      <c r="B11" s="332">
        <v>1</v>
      </c>
      <c r="C11" s="332"/>
      <c r="D11" s="292" t="str">
        <f>'[1]2016'!$AE$25</f>
        <v>Водитель</v>
      </c>
      <c r="E11" s="293"/>
      <c r="F11" s="332">
        <v>1</v>
      </c>
    </row>
    <row r="12" spans="1:9" ht="26.45" customHeight="1" x14ac:dyDescent="0.25">
      <c r="A12" s="64" t="str">
        <f>'[1]2016'!$AE$19</f>
        <v>Специалист по работе с молодежью</v>
      </c>
      <c r="B12" s="332">
        <v>5.6</v>
      </c>
      <c r="C12" s="332"/>
      <c r="D12" s="620" t="s">
        <v>87</v>
      </c>
      <c r="E12" s="621"/>
      <c r="F12" s="332">
        <v>0.5</v>
      </c>
    </row>
    <row r="13" spans="1:9" ht="15.6" customHeight="1" x14ac:dyDescent="0.25">
      <c r="A13" s="64"/>
      <c r="B13" s="332"/>
      <c r="C13" s="332"/>
      <c r="D13" s="292" t="str">
        <f>'[1]2016'!$AE$26</f>
        <v xml:space="preserve">Уборщик служебных помещений </v>
      </c>
      <c r="E13" s="293"/>
      <c r="F13" s="332">
        <v>1</v>
      </c>
    </row>
    <row r="14" spans="1:9" ht="15.75" x14ac:dyDescent="0.25">
      <c r="A14" s="67" t="s">
        <v>57</v>
      </c>
      <c r="B14" s="68">
        <f>SUM(B10:B12)</f>
        <v>6.6</v>
      </c>
      <c r="C14" s="67"/>
      <c r="D14" s="622" t="s">
        <v>57</v>
      </c>
      <c r="E14" s="623"/>
      <c r="F14" s="68">
        <f>SUM(F10:F13)</f>
        <v>3.5</v>
      </c>
    </row>
    <row r="15" spans="1:9" x14ac:dyDescent="0.25">
      <c r="A15" s="38" t="str">
        <f>'патриотика0,3664'!A14</f>
        <v>Затраты на оплату труда работников, непосредственно связанных с выполнением работы</v>
      </c>
    </row>
    <row r="16" spans="1:9" x14ac:dyDescent="0.25">
      <c r="A16" s="611" t="s">
        <v>323</v>
      </c>
      <c r="B16" s="611"/>
      <c r="C16" s="611"/>
      <c r="D16" s="611"/>
      <c r="E16" s="611"/>
      <c r="F16" s="611"/>
    </row>
    <row r="17" spans="1:9" ht="15.75" x14ac:dyDescent="0.25">
      <c r="A17" s="9" t="s">
        <v>319</v>
      </c>
      <c r="B17" s="39"/>
      <c r="C17" s="39"/>
      <c r="D17" s="39"/>
    </row>
    <row r="18" spans="1:9" x14ac:dyDescent="0.25">
      <c r="A18" s="612" t="s">
        <v>45</v>
      </c>
      <c r="B18" s="612"/>
      <c r="C18" s="612"/>
      <c r="D18" s="612"/>
      <c r="E18" s="612"/>
      <c r="F18" s="612"/>
    </row>
    <row r="19" spans="1:9" x14ac:dyDescent="0.25">
      <c r="A19" s="606"/>
      <c r="B19" s="606"/>
      <c r="C19" s="302"/>
      <c r="D19" s="40">
        <v>0.3664</v>
      </c>
      <c r="E19" s="40"/>
    </row>
    <row r="20" spans="1:9" ht="15.6" customHeight="1" x14ac:dyDescent="0.25">
      <c r="A20" s="559" t="s">
        <v>0</v>
      </c>
      <c r="B20" s="559" t="s">
        <v>1</v>
      </c>
      <c r="C20" s="94"/>
      <c r="D20" s="559" t="s">
        <v>2</v>
      </c>
      <c r="E20" s="586" t="s">
        <v>3</v>
      </c>
      <c r="F20" s="587"/>
      <c r="G20" s="592" t="s">
        <v>35</v>
      </c>
      <c r="H20" s="94" t="s">
        <v>5</v>
      </c>
      <c r="I20" s="559" t="s">
        <v>6</v>
      </c>
    </row>
    <row r="21" spans="1:9" ht="30" x14ac:dyDescent="0.25">
      <c r="A21" s="559"/>
      <c r="B21" s="559"/>
      <c r="C21" s="94"/>
      <c r="D21" s="559"/>
      <c r="E21" s="94" t="s">
        <v>320</v>
      </c>
      <c r="F21" s="94" t="s">
        <v>311</v>
      </c>
      <c r="G21" s="592"/>
      <c r="H21" s="94" t="s">
        <v>51</v>
      </c>
      <c r="I21" s="559"/>
    </row>
    <row r="22" spans="1:9" ht="15.75" customHeight="1" x14ac:dyDescent="0.25">
      <c r="A22" s="559"/>
      <c r="B22" s="559"/>
      <c r="C22" s="94"/>
      <c r="D22" s="559"/>
      <c r="E22" s="94" t="s">
        <v>4</v>
      </c>
      <c r="F22" s="49"/>
      <c r="G22" s="592"/>
      <c r="H22" s="94" t="s">
        <v>322</v>
      </c>
      <c r="I22" s="559"/>
    </row>
    <row r="23" spans="1:9" x14ac:dyDescent="0.25">
      <c r="A23" s="559">
        <v>1</v>
      </c>
      <c r="B23" s="559">
        <v>2</v>
      </c>
      <c r="C23" s="94"/>
      <c r="D23" s="559">
        <v>3</v>
      </c>
      <c r="E23" s="559" t="s">
        <v>321</v>
      </c>
      <c r="F23" s="559">
        <v>5</v>
      </c>
      <c r="G23" s="592" t="s">
        <v>7</v>
      </c>
      <c r="H23" s="94" t="s">
        <v>52</v>
      </c>
      <c r="I23" s="559" t="s">
        <v>53</v>
      </c>
    </row>
    <row r="24" spans="1:9" x14ac:dyDescent="0.25">
      <c r="A24" s="559"/>
      <c r="B24" s="559"/>
      <c r="C24" s="94"/>
      <c r="D24" s="559"/>
      <c r="E24" s="559"/>
      <c r="F24" s="559"/>
      <c r="G24" s="592"/>
      <c r="H24" s="50">
        <v>1775.4</v>
      </c>
      <c r="I24" s="559"/>
    </row>
    <row r="25" spans="1:9" x14ac:dyDescent="0.25">
      <c r="A25" s="51" t="str">
        <f>'патриотика0,3664'!A24</f>
        <v>Методист</v>
      </c>
      <c r="B25" s="83">
        <f>'патриотика0,3664'!B24</f>
        <v>70163.8</v>
      </c>
      <c r="C25" s="83"/>
      <c r="D25" s="94">
        <f>'патриотика0,3664'!D24</f>
        <v>0.3664</v>
      </c>
      <c r="E25" s="52">
        <f>'патриотика0,3664'!E24</f>
        <v>650.14016000000004</v>
      </c>
      <c r="F25" s="53">
        <v>1</v>
      </c>
      <c r="G25" s="54">
        <v>650.1</v>
      </c>
      <c r="H25" s="52">
        <v>561.70000000000005</v>
      </c>
      <c r="I25" s="52">
        <f>'патриотика0,3664'!I24</f>
        <v>428043.03698368004</v>
      </c>
    </row>
    <row r="26" spans="1:9" x14ac:dyDescent="0.25">
      <c r="A26" s="118" t="str">
        <f>A12</f>
        <v>Специалист по работе с молодежью</v>
      </c>
      <c r="B26" s="162">
        <f>'патриотика0,3664'!B25</f>
        <v>50029.599999999999</v>
      </c>
      <c r="C26" s="162"/>
      <c r="D26" s="94">
        <f>'патриотика0,3664'!D25</f>
        <v>2.0518399999999999</v>
      </c>
      <c r="E26" s="52">
        <f>'патриотика0,3664'!E25</f>
        <v>3640.7848960000001</v>
      </c>
      <c r="F26" s="53">
        <v>1</v>
      </c>
      <c r="G26" s="54">
        <f>'патриотика0,3664'!G25</f>
        <v>3640.7848960000001</v>
      </c>
      <c r="H26" s="52">
        <f>B26*1.302/1774.4*12</f>
        <v>440.52213165013529</v>
      </c>
      <c r="I26" s="52">
        <f>'патриотика0,3664'!I25</f>
        <v>1670941.6732655363</v>
      </c>
    </row>
    <row r="27" spans="1:9" x14ac:dyDescent="0.25">
      <c r="A27" s="51" t="s">
        <v>8</v>
      </c>
      <c r="B27" s="54"/>
      <c r="C27" s="54"/>
      <c r="D27" s="94"/>
      <c r="E27" s="52"/>
      <c r="F27" s="53"/>
      <c r="G27" s="163"/>
      <c r="H27" s="84"/>
      <c r="I27" s="262">
        <f>SUM(I25:I26)</f>
        <v>2098984.7102492163</v>
      </c>
    </row>
    <row r="28" spans="1:9" x14ac:dyDescent="0.25">
      <c r="A28" s="137"/>
      <c r="B28" s="138"/>
      <c r="C28" s="138"/>
      <c r="D28" s="317"/>
      <c r="E28" s="139"/>
      <c r="F28" s="140"/>
    </row>
    <row r="29" spans="1:9" ht="14.45" hidden="1" customHeight="1" x14ac:dyDescent="0.25">
      <c r="A29" s="594" t="s">
        <v>166</v>
      </c>
      <c r="B29" s="594"/>
      <c r="C29" s="594"/>
      <c r="D29" s="594"/>
      <c r="E29" s="594"/>
      <c r="F29" s="594"/>
      <c r="G29" s="594"/>
      <c r="H29" s="594"/>
      <c r="I29" s="142"/>
    </row>
    <row r="30" spans="1:9" hidden="1" x14ac:dyDescent="0.25">
      <c r="A30" s="595" t="s">
        <v>60</v>
      </c>
      <c r="B30" s="598" t="s">
        <v>155</v>
      </c>
      <c r="C30" s="598"/>
      <c r="D30" s="598" t="s">
        <v>156</v>
      </c>
      <c r="E30" s="598"/>
      <c r="F30" s="598"/>
      <c r="G30" s="624"/>
      <c r="H30" s="624"/>
    </row>
    <row r="31" spans="1:9" hidden="1" x14ac:dyDescent="0.25">
      <c r="A31" s="596"/>
      <c r="B31" s="598"/>
      <c r="C31" s="598"/>
      <c r="D31" s="598" t="s">
        <v>157</v>
      </c>
      <c r="E31" s="595" t="s">
        <v>158</v>
      </c>
      <c r="F31" s="625" t="s">
        <v>159</v>
      </c>
      <c r="G31" s="595" t="s">
        <v>165</v>
      </c>
      <c r="H31" s="595" t="s">
        <v>6</v>
      </c>
    </row>
    <row r="32" spans="1:9" hidden="1" x14ac:dyDescent="0.25">
      <c r="A32" s="597"/>
      <c r="B32" s="598"/>
      <c r="C32" s="598"/>
      <c r="D32" s="598"/>
      <c r="E32" s="597"/>
      <c r="F32" s="625"/>
      <c r="G32" s="597"/>
      <c r="H32" s="597"/>
    </row>
    <row r="33" spans="1:11" hidden="1" x14ac:dyDescent="0.25">
      <c r="A33" s="208">
        <v>1</v>
      </c>
      <c r="B33" s="599">
        <v>2</v>
      </c>
      <c r="C33" s="600"/>
      <c r="D33" s="208">
        <v>3</v>
      </c>
      <c r="E33" s="208">
        <v>4</v>
      </c>
      <c r="F33" s="208">
        <v>5</v>
      </c>
      <c r="G33" s="165">
        <v>6</v>
      </c>
      <c r="H33" s="165">
        <v>7</v>
      </c>
    </row>
    <row r="34" spans="1:11" hidden="1" x14ac:dyDescent="0.25">
      <c r="A34" s="207" t="s">
        <v>93</v>
      </c>
      <c r="B34" s="207">
        <v>0.36699999999999999</v>
      </c>
      <c r="C34" s="296">
        <v>1</v>
      </c>
      <c r="D34" s="141">
        <v>2074.6</v>
      </c>
      <c r="E34" s="105">
        <f t="shared" ref="E34:E35" si="0">D34*12</f>
        <v>24895.199999999997</v>
      </c>
      <c r="F34" s="141">
        <f>18363.9*0.367</f>
        <v>6739.5513000000001</v>
      </c>
      <c r="G34" s="166">
        <f>F34*30.2%</f>
        <v>2035.3444926</v>
      </c>
      <c r="H34" s="166">
        <f>F34+G34</f>
        <v>8774.8957926000003</v>
      </c>
    </row>
    <row r="35" spans="1:11" hidden="1" x14ac:dyDescent="0.25">
      <c r="A35" s="207" t="s">
        <v>161</v>
      </c>
      <c r="B35" s="599">
        <f>5.6*0.367</f>
        <v>2.0551999999999997</v>
      </c>
      <c r="C35" s="600"/>
      <c r="D35" s="141">
        <f>1302.85*B35</f>
        <v>2677.6173199999994</v>
      </c>
      <c r="E35" s="105">
        <f t="shared" si="0"/>
        <v>32131.407839999993</v>
      </c>
      <c r="F35" s="141">
        <f>64311.87*0.367</f>
        <v>23602.456290000002</v>
      </c>
      <c r="G35" s="166">
        <f>F35*30.2%</f>
        <v>7127.9417995800004</v>
      </c>
      <c r="H35" s="166">
        <f>F35+G35</f>
        <v>30730.398089580001</v>
      </c>
    </row>
    <row r="36" spans="1:11" hidden="1" x14ac:dyDescent="0.25">
      <c r="A36" s="294"/>
      <c r="B36" s="571">
        <f>SUM(B34:C35)</f>
        <v>3.4221999999999997</v>
      </c>
      <c r="C36" s="571"/>
      <c r="D36" s="120">
        <f>SUM(D34:D35)</f>
        <v>4752.2173199999997</v>
      </c>
      <c r="E36" s="120">
        <f>SUM(E34:E35)</f>
        <v>57026.60783999999</v>
      </c>
      <c r="F36" s="120">
        <f>SUM(F34:F35)</f>
        <v>30342.007590000001</v>
      </c>
      <c r="G36" s="120">
        <f>SUM(G34:G35)</f>
        <v>9163.2862921800006</v>
      </c>
      <c r="H36" s="120"/>
    </row>
    <row r="37" spans="1:11" hidden="1" x14ac:dyDescent="0.25">
      <c r="A37" s="137"/>
      <c r="B37" s="138"/>
      <c r="C37" s="138"/>
      <c r="D37" s="317"/>
      <c r="E37" s="139"/>
      <c r="F37" s="140"/>
    </row>
    <row r="38" spans="1:11" ht="14.45" hidden="1" customHeight="1" x14ac:dyDescent="0.25">
      <c r="A38" s="594" t="s">
        <v>170</v>
      </c>
      <c r="B38" s="594"/>
      <c r="C38" s="594"/>
      <c r="D38" s="594"/>
      <c r="E38" s="594"/>
      <c r="F38" s="594"/>
      <c r="G38" s="594"/>
      <c r="H38" s="594"/>
      <c r="I38" s="142"/>
    </row>
    <row r="39" spans="1:11" ht="28.9" hidden="1" customHeight="1" x14ac:dyDescent="0.25">
      <c r="A39" s="595" t="s">
        <v>60</v>
      </c>
      <c r="B39" s="598" t="s">
        <v>155</v>
      </c>
      <c r="C39" s="598"/>
      <c r="D39" s="613" t="s">
        <v>156</v>
      </c>
      <c r="E39" s="614"/>
      <c r="F39" s="297"/>
      <c r="G39" s="35"/>
    </row>
    <row r="40" spans="1:11" ht="14.45" hidden="1" customHeight="1" x14ac:dyDescent="0.25">
      <c r="A40" s="596"/>
      <c r="B40" s="598"/>
      <c r="C40" s="598"/>
      <c r="D40" s="598" t="s">
        <v>157</v>
      </c>
      <c r="E40" s="595" t="s">
        <v>165</v>
      </c>
      <c r="F40" s="595" t="s">
        <v>169</v>
      </c>
      <c r="G40" s="35"/>
    </row>
    <row r="41" spans="1:11" hidden="1" x14ac:dyDescent="0.25">
      <c r="A41" s="597"/>
      <c r="B41" s="598"/>
      <c r="C41" s="598"/>
      <c r="D41" s="598"/>
      <c r="E41" s="597"/>
      <c r="F41" s="597"/>
      <c r="G41" s="35"/>
    </row>
    <row r="42" spans="1:11" hidden="1" x14ac:dyDescent="0.25">
      <c r="A42" s="208">
        <v>1</v>
      </c>
      <c r="B42" s="599">
        <v>2</v>
      </c>
      <c r="C42" s="600"/>
      <c r="D42" s="208">
        <v>3</v>
      </c>
      <c r="E42" s="165">
        <v>6</v>
      </c>
      <c r="F42" s="165">
        <v>7</v>
      </c>
      <c r="G42" s="35"/>
    </row>
    <row r="43" spans="1:11" hidden="1" x14ac:dyDescent="0.25">
      <c r="A43" s="207" t="s">
        <v>161</v>
      </c>
      <c r="B43" s="599">
        <f>5.6*0.367</f>
        <v>2.0551999999999997</v>
      </c>
      <c r="C43" s="600"/>
      <c r="D43" s="141">
        <v>4218.1400000000003</v>
      </c>
      <c r="E43" s="166">
        <f>D43*30.2%</f>
        <v>1273.8782800000001</v>
      </c>
      <c r="F43" s="166">
        <f>(E43+D43)*B43*12+0.64</f>
        <v>135446.991628672</v>
      </c>
      <c r="G43" s="35"/>
    </row>
    <row r="44" spans="1:11" hidden="1" x14ac:dyDescent="0.25">
      <c r="A44" s="294"/>
      <c r="B44" s="571">
        <f>SUM(B43:C43)</f>
        <v>2.0551999999999997</v>
      </c>
      <c r="C44" s="571"/>
      <c r="D44" s="120">
        <f>SUM(D43:D43)</f>
        <v>4218.1400000000003</v>
      </c>
      <c r="E44" s="120">
        <f>SUM(E43:E43)</f>
        <v>1273.8782800000001</v>
      </c>
      <c r="F44" s="120"/>
      <c r="G44" s="35"/>
    </row>
    <row r="45" spans="1:11" x14ac:dyDescent="0.25">
      <c r="A45" s="137"/>
      <c r="B45" s="138"/>
      <c r="C45" s="138"/>
      <c r="D45" s="317"/>
      <c r="E45" s="139"/>
      <c r="F45" s="140"/>
      <c r="J45" s="167">
        <f>I27</f>
        <v>2098984.7102492163</v>
      </c>
    </row>
    <row r="46" spans="1:11" x14ac:dyDescent="0.25">
      <c r="A46" s="137"/>
      <c r="B46" s="138"/>
      <c r="C46" s="138"/>
      <c r="D46" s="317"/>
      <c r="E46" s="139"/>
      <c r="F46" s="140"/>
      <c r="J46" s="36">
        <f>I164</f>
        <v>1043794.7170095361</v>
      </c>
    </row>
    <row r="47" spans="1:11" x14ac:dyDescent="0.25">
      <c r="A47" s="593" t="s">
        <v>59</v>
      </c>
      <c r="B47" s="593"/>
      <c r="C47" s="593"/>
      <c r="D47" s="593"/>
      <c r="E47" s="593"/>
      <c r="F47" s="593"/>
      <c r="J47" s="36">
        <f>J45+J46</f>
        <v>3142779.4272587523</v>
      </c>
      <c r="K47" s="35" t="s">
        <v>104</v>
      </c>
    </row>
    <row r="48" spans="1:11" x14ac:dyDescent="0.25">
      <c r="A48" s="303" t="s">
        <v>81</v>
      </c>
      <c r="B48" s="41" t="s">
        <v>238</v>
      </c>
      <c r="C48" s="41"/>
      <c r="D48" s="41"/>
      <c r="E48" s="41"/>
      <c r="F48" s="41"/>
      <c r="J48" s="36">
        <v>2948801.56</v>
      </c>
      <c r="K48" s="35" t="s">
        <v>105</v>
      </c>
    </row>
    <row r="49" spans="1:10" x14ac:dyDescent="0.25">
      <c r="D49" s="42">
        <f>D19</f>
        <v>0.3664</v>
      </c>
    </row>
    <row r="50" spans="1:10" x14ac:dyDescent="0.25">
      <c r="A50" s="559" t="s">
        <v>27</v>
      </c>
      <c r="B50" s="559"/>
      <c r="C50" s="94"/>
      <c r="D50" s="559" t="s">
        <v>11</v>
      </c>
      <c r="E50" s="590" t="s">
        <v>48</v>
      </c>
      <c r="F50" s="590" t="s">
        <v>15</v>
      </c>
      <c r="G50" s="572" t="s">
        <v>6</v>
      </c>
      <c r="J50" s="36">
        <f>J48-J47</f>
        <v>-193977.86725875223</v>
      </c>
    </row>
    <row r="51" spans="1:10" hidden="1" x14ac:dyDescent="0.25">
      <c r="A51" s="559"/>
      <c r="B51" s="559"/>
      <c r="C51" s="94"/>
      <c r="D51" s="559"/>
      <c r="E51" s="591"/>
      <c r="F51" s="591"/>
      <c r="G51" s="573"/>
    </row>
    <row r="52" spans="1:10" x14ac:dyDescent="0.25">
      <c r="A52" s="586">
        <v>1</v>
      </c>
      <c r="B52" s="587"/>
      <c r="C52" s="300"/>
      <c r="D52" s="94">
        <v>2</v>
      </c>
      <c r="E52" s="53">
        <v>3</v>
      </c>
      <c r="F52" s="94">
        <v>4</v>
      </c>
      <c r="G52" s="55" t="s">
        <v>68</v>
      </c>
    </row>
    <row r="53" spans="1:10" ht="15.75" x14ac:dyDescent="0.25">
      <c r="A53" s="207" t="s">
        <v>188</v>
      </c>
      <c r="B53" s="318"/>
      <c r="C53" s="318"/>
      <c r="D53" s="208" t="s">
        <v>190</v>
      </c>
      <c r="E53" s="212">
        <f>17*D49*5</f>
        <v>31.143999999999998</v>
      </c>
      <c r="F53" s="386">
        <v>450</v>
      </c>
      <c r="G53" s="55">
        <f>E53*F53</f>
        <v>14014.8</v>
      </c>
    </row>
    <row r="54" spans="1:10" ht="15.75" x14ac:dyDescent="0.25">
      <c r="A54" s="207" t="s">
        <v>189</v>
      </c>
      <c r="B54" s="318"/>
      <c r="C54" s="318"/>
      <c r="D54" s="208" t="s">
        <v>39</v>
      </c>
      <c r="E54" s="212">
        <f>17*D49*2</f>
        <v>12.457599999999999</v>
      </c>
      <c r="F54" s="386">
        <v>8200</v>
      </c>
      <c r="G54" s="55">
        <f t="shared" ref="G54" si="1">E54*F54</f>
        <v>102152.31999999999</v>
      </c>
    </row>
    <row r="55" spans="1:10" ht="15.75" x14ac:dyDescent="0.25">
      <c r="A55" s="207" t="s">
        <v>237</v>
      </c>
      <c r="B55" s="318"/>
      <c r="C55" s="318"/>
      <c r="D55" s="208" t="s">
        <v>190</v>
      </c>
      <c r="E55" s="212">
        <f>17*3*D49</f>
        <v>18.686399999999999</v>
      </c>
      <c r="F55" s="386">
        <v>1257.8399999999999</v>
      </c>
      <c r="G55" s="55">
        <f>E55*F55+0.06</f>
        <v>23504.561375999998</v>
      </c>
    </row>
    <row r="56" spans="1:10" x14ac:dyDescent="0.25">
      <c r="A56" s="588" t="s">
        <v>58</v>
      </c>
      <c r="B56" s="589"/>
      <c r="C56" s="304"/>
      <c r="D56" s="56"/>
      <c r="E56" s="361"/>
      <c r="F56" s="361"/>
      <c r="G56" s="256">
        <f>SUM(G53:G55)</f>
        <v>139671.68137599999</v>
      </c>
    </row>
    <row r="57" spans="1:10" x14ac:dyDescent="0.25">
      <c r="A57" s="57"/>
      <c r="B57" s="57"/>
      <c r="C57" s="57"/>
      <c r="D57" s="58"/>
      <c r="E57" s="58"/>
      <c r="F57" s="58"/>
      <c r="G57" s="59"/>
    </row>
    <row r="58" spans="1:10" x14ac:dyDescent="0.25">
      <c r="A58" s="593" t="s">
        <v>82</v>
      </c>
      <c r="B58" s="593"/>
      <c r="C58" s="593"/>
      <c r="D58" s="593"/>
      <c r="E58" s="593"/>
      <c r="F58" s="593"/>
    </row>
    <row r="59" spans="1:10" ht="14.45" customHeight="1" x14ac:dyDescent="0.25">
      <c r="D59" s="42"/>
      <c r="F59" s="35">
        <v>1</v>
      </c>
    </row>
    <row r="60" spans="1:10" x14ac:dyDescent="0.25">
      <c r="A60" s="559" t="s">
        <v>120</v>
      </c>
      <c r="B60" s="559"/>
      <c r="C60" s="94"/>
      <c r="D60" s="559" t="s">
        <v>11</v>
      </c>
      <c r="E60" s="590" t="s">
        <v>48</v>
      </c>
      <c r="F60" s="590" t="s">
        <v>15</v>
      </c>
      <c r="G60" s="572" t="s">
        <v>6</v>
      </c>
    </row>
    <row r="61" spans="1:10" ht="15" hidden="1" customHeight="1" x14ac:dyDescent="0.25">
      <c r="A61" s="559"/>
      <c r="B61" s="559"/>
      <c r="C61" s="94"/>
      <c r="D61" s="559"/>
      <c r="E61" s="591"/>
      <c r="F61" s="591"/>
      <c r="G61" s="573"/>
    </row>
    <row r="62" spans="1:10" x14ac:dyDescent="0.25">
      <c r="A62" s="601">
        <v>1</v>
      </c>
      <c r="B62" s="602"/>
      <c r="C62" s="300"/>
      <c r="D62" s="94">
        <v>2</v>
      </c>
      <c r="E62" s="305">
        <v>3</v>
      </c>
      <c r="F62" s="305">
        <v>4</v>
      </c>
      <c r="G62" s="55" t="s">
        <v>68</v>
      </c>
    </row>
    <row r="63" spans="1:10" ht="18.75" x14ac:dyDescent="0.25">
      <c r="A63" s="447" t="s">
        <v>363</v>
      </c>
      <c r="B63" s="94"/>
      <c r="C63" s="94"/>
      <c r="D63" s="94" t="s">
        <v>84</v>
      </c>
      <c r="E63" s="458">
        <v>10</v>
      </c>
      <c r="F63" s="458">
        <v>850</v>
      </c>
      <c r="G63" s="60">
        <f>E63*F63</f>
        <v>8500</v>
      </c>
    </row>
    <row r="64" spans="1:10" ht="18.75" x14ac:dyDescent="0.25">
      <c r="A64" s="447" t="s">
        <v>364</v>
      </c>
      <c r="B64" s="94"/>
      <c r="C64" s="94"/>
      <c r="D64" s="94" t="s">
        <v>84</v>
      </c>
      <c r="E64" s="458">
        <v>10</v>
      </c>
      <c r="F64" s="458">
        <v>850</v>
      </c>
      <c r="G64" s="60">
        <f t="shared" ref="G64:G127" si="2">E64*F64</f>
        <v>8500</v>
      </c>
    </row>
    <row r="65" spans="1:7" ht="18.75" x14ac:dyDescent="0.25">
      <c r="A65" s="447" t="s">
        <v>365</v>
      </c>
      <c r="B65" s="94"/>
      <c r="C65" s="94"/>
      <c r="D65" s="94" t="s">
        <v>84</v>
      </c>
      <c r="E65" s="458">
        <v>1</v>
      </c>
      <c r="F65" s="458">
        <v>5100</v>
      </c>
      <c r="G65" s="60">
        <f t="shared" si="2"/>
        <v>5100</v>
      </c>
    </row>
    <row r="66" spans="1:7" ht="18.75" x14ac:dyDescent="0.25">
      <c r="A66" s="447" t="s">
        <v>366</v>
      </c>
      <c r="B66" s="94"/>
      <c r="C66" s="94"/>
      <c r="D66" s="94" t="s">
        <v>84</v>
      </c>
      <c r="E66" s="458">
        <v>100</v>
      </c>
      <c r="F66" s="458">
        <v>11</v>
      </c>
      <c r="G66" s="60">
        <f t="shared" si="2"/>
        <v>1100</v>
      </c>
    </row>
    <row r="67" spans="1:7" ht="18.75" x14ac:dyDescent="0.25">
      <c r="A67" s="447" t="s">
        <v>367</v>
      </c>
      <c r="B67" s="94"/>
      <c r="C67" s="94"/>
      <c r="D67" s="94" t="s">
        <v>84</v>
      </c>
      <c r="E67" s="458">
        <v>1</v>
      </c>
      <c r="F67" s="458">
        <v>10500</v>
      </c>
      <c r="G67" s="60">
        <f t="shared" si="2"/>
        <v>10500</v>
      </c>
    </row>
    <row r="68" spans="1:7" ht="18.75" x14ac:dyDescent="0.25">
      <c r="A68" s="447" t="s">
        <v>368</v>
      </c>
      <c r="B68" s="94"/>
      <c r="C68" s="94"/>
      <c r="D68" s="94" t="s">
        <v>84</v>
      </c>
      <c r="E68" s="458">
        <v>20</v>
      </c>
      <c r="F68" s="458">
        <v>330</v>
      </c>
      <c r="G68" s="60">
        <f t="shared" si="2"/>
        <v>6600</v>
      </c>
    </row>
    <row r="69" spans="1:7" ht="18.75" x14ac:dyDescent="0.25">
      <c r="A69" s="456" t="s">
        <v>369</v>
      </c>
      <c r="B69" s="94"/>
      <c r="C69" s="94"/>
      <c r="D69" s="94" t="s">
        <v>84</v>
      </c>
      <c r="E69" s="458">
        <v>1</v>
      </c>
      <c r="F69" s="458">
        <v>4100</v>
      </c>
      <c r="G69" s="60">
        <f t="shared" si="2"/>
        <v>4100</v>
      </c>
    </row>
    <row r="70" spans="1:7" ht="18.75" x14ac:dyDescent="0.25">
      <c r="A70" s="474" t="s">
        <v>370</v>
      </c>
      <c r="B70" s="94"/>
      <c r="C70" s="94"/>
      <c r="D70" s="94" t="s">
        <v>84</v>
      </c>
      <c r="E70" s="458">
        <v>1</v>
      </c>
      <c r="F70" s="458">
        <v>2200</v>
      </c>
      <c r="G70" s="60">
        <f t="shared" si="2"/>
        <v>2200</v>
      </c>
    </row>
    <row r="71" spans="1:7" ht="18.75" x14ac:dyDescent="0.25">
      <c r="A71" s="444" t="s">
        <v>371</v>
      </c>
      <c r="B71" s="94"/>
      <c r="C71" s="94"/>
      <c r="D71" s="94" t="s">
        <v>84</v>
      </c>
      <c r="E71" s="487">
        <v>30</v>
      </c>
      <c r="F71" s="487">
        <v>800</v>
      </c>
      <c r="G71" s="60">
        <f t="shared" si="2"/>
        <v>24000</v>
      </c>
    </row>
    <row r="72" spans="1:7" ht="18.75" x14ac:dyDescent="0.25">
      <c r="A72" s="444" t="s">
        <v>372</v>
      </c>
      <c r="B72" s="94"/>
      <c r="C72" s="94"/>
      <c r="D72" s="94" t="s">
        <v>84</v>
      </c>
      <c r="E72" s="487">
        <v>2</v>
      </c>
      <c r="F72" s="487">
        <v>4000</v>
      </c>
      <c r="G72" s="60">
        <f t="shared" si="2"/>
        <v>8000</v>
      </c>
    </row>
    <row r="73" spans="1:7" ht="18.75" x14ac:dyDescent="0.25">
      <c r="A73" s="444" t="s">
        <v>373</v>
      </c>
      <c r="B73" s="94"/>
      <c r="C73" s="94"/>
      <c r="D73" s="94" t="s">
        <v>84</v>
      </c>
      <c r="E73" s="487">
        <v>10</v>
      </c>
      <c r="F73" s="487">
        <v>190</v>
      </c>
      <c r="G73" s="60">
        <f t="shared" si="2"/>
        <v>1900</v>
      </c>
    </row>
    <row r="74" spans="1:7" ht="18.75" x14ac:dyDescent="0.25">
      <c r="A74" s="475" t="s">
        <v>374</v>
      </c>
      <c r="B74" s="94"/>
      <c r="C74" s="94"/>
      <c r="D74" s="94" t="s">
        <v>84</v>
      </c>
      <c r="E74" s="487">
        <v>4000</v>
      </c>
      <c r="F74" s="487">
        <v>0.65</v>
      </c>
      <c r="G74" s="60">
        <f t="shared" si="2"/>
        <v>2600</v>
      </c>
    </row>
    <row r="75" spans="1:7" ht="18.75" x14ac:dyDescent="0.25">
      <c r="A75" s="475" t="s">
        <v>375</v>
      </c>
      <c r="B75" s="94"/>
      <c r="C75" s="94"/>
      <c r="D75" s="94" t="s">
        <v>84</v>
      </c>
      <c r="E75" s="487">
        <v>1000</v>
      </c>
      <c r="F75" s="487">
        <v>5.5</v>
      </c>
      <c r="G75" s="60">
        <f t="shared" si="2"/>
        <v>5500</v>
      </c>
    </row>
    <row r="76" spans="1:7" ht="18.75" x14ac:dyDescent="0.25">
      <c r="A76" s="475" t="s">
        <v>376</v>
      </c>
      <c r="B76" s="94"/>
      <c r="C76" s="94"/>
      <c r="D76" s="94" t="s">
        <v>84</v>
      </c>
      <c r="E76" s="487">
        <v>1000</v>
      </c>
      <c r="F76" s="487">
        <v>5.5</v>
      </c>
      <c r="G76" s="60">
        <f t="shared" si="2"/>
        <v>5500</v>
      </c>
    </row>
    <row r="77" spans="1:7" ht="37.5" x14ac:dyDescent="0.25">
      <c r="A77" s="476" t="s">
        <v>308</v>
      </c>
      <c r="B77" s="94"/>
      <c r="C77" s="94"/>
      <c r="D77" s="94" t="s">
        <v>84</v>
      </c>
      <c r="E77" s="488">
        <v>0</v>
      </c>
      <c r="F77" s="496">
        <v>0</v>
      </c>
      <c r="G77" s="60">
        <f t="shared" si="2"/>
        <v>0</v>
      </c>
    </row>
    <row r="78" spans="1:7" ht="18.75" x14ac:dyDescent="0.25">
      <c r="A78" s="477" t="s">
        <v>427</v>
      </c>
      <c r="B78" s="94"/>
      <c r="C78" s="94"/>
      <c r="D78" s="94" t="s">
        <v>84</v>
      </c>
      <c r="E78" s="488">
        <v>60</v>
      </c>
      <c r="F78" s="496">
        <v>492.75</v>
      </c>
      <c r="G78" s="60">
        <f t="shared" si="2"/>
        <v>29565</v>
      </c>
    </row>
    <row r="79" spans="1:7" ht="18.75" x14ac:dyDescent="0.25">
      <c r="A79" s="445" t="s">
        <v>428</v>
      </c>
      <c r="B79" s="94"/>
      <c r="C79" s="94"/>
      <c r="D79" s="94" t="s">
        <v>84</v>
      </c>
      <c r="E79" s="489">
        <v>2</v>
      </c>
      <c r="F79" s="497">
        <v>2700</v>
      </c>
      <c r="G79" s="60">
        <f t="shared" si="2"/>
        <v>5400</v>
      </c>
    </row>
    <row r="80" spans="1:7" ht="18.75" x14ac:dyDescent="0.25">
      <c r="A80" s="445" t="s">
        <v>429</v>
      </c>
      <c r="B80" s="94"/>
      <c r="C80" s="94"/>
      <c r="D80" s="94" t="s">
        <v>84</v>
      </c>
      <c r="E80" s="489">
        <v>8</v>
      </c>
      <c r="F80" s="497">
        <v>250</v>
      </c>
      <c r="G80" s="60">
        <f t="shared" si="2"/>
        <v>2000</v>
      </c>
    </row>
    <row r="81" spans="1:7" ht="18.75" x14ac:dyDescent="0.25">
      <c r="A81" s="478" t="s">
        <v>430</v>
      </c>
      <c r="B81" s="94"/>
      <c r="C81" s="94"/>
      <c r="D81" s="94" t="s">
        <v>84</v>
      </c>
      <c r="E81" s="490"/>
      <c r="F81" s="828"/>
      <c r="G81" s="60">
        <f t="shared" si="2"/>
        <v>0</v>
      </c>
    </row>
    <row r="82" spans="1:7" ht="18.75" x14ac:dyDescent="0.25">
      <c r="A82" s="445" t="s">
        <v>431</v>
      </c>
      <c r="B82" s="94"/>
      <c r="C82" s="94"/>
      <c r="D82" s="94" t="s">
        <v>84</v>
      </c>
      <c r="E82" s="489">
        <v>30</v>
      </c>
      <c r="F82" s="497">
        <v>600</v>
      </c>
      <c r="G82" s="60">
        <f t="shared" si="2"/>
        <v>18000</v>
      </c>
    </row>
    <row r="83" spans="1:7" ht="18.75" x14ac:dyDescent="0.25">
      <c r="A83" s="478" t="s">
        <v>432</v>
      </c>
      <c r="B83" s="94"/>
      <c r="C83" s="94"/>
      <c r="D83" s="94" t="s">
        <v>84</v>
      </c>
      <c r="E83" s="490"/>
      <c r="F83" s="828"/>
      <c r="G83" s="60">
        <f t="shared" si="2"/>
        <v>0</v>
      </c>
    </row>
    <row r="84" spans="1:7" ht="18.75" x14ac:dyDescent="0.25">
      <c r="A84" s="445" t="s">
        <v>433</v>
      </c>
      <c r="B84" s="94"/>
      <c r="C84" s="94"/>
      <c r="D84" s="94" t="s">
        <v>84</v>
      </c>
      <c r="E84" s="489">
        <v>11</v>
      </c>
      <c r="F84" s="497">
        <v>1100</v>
      </c>
      <c r="G84" s="60">
        <f t="shared" si="2"/>
        <v>12100</v>
      </c>
    </row>
    <row r="85" spans="1:7" ht="18.75" x14ac:dyDescent="0.25">
      <c r="A85" s="445" t="s">
        <v>434</v>
      </c>
      <c r="B85" s="94"/>
      <c r="C85" s="94"/>
      <c r="D85" s="94" t="s">
        <v>84</v>
      </c>
      <c r="E85" s="489">
        <v>1</v>
      </c>
      <c r="F85" s="497">
        <v>4200</v>
      </c>
      <c r="G85" s="60">
        <f t="shared" si="2"/>
        <v>4200</v>
      </c>
    </row>
    <row r="86" spans="1:7" ht="18.75" x14ac:dyDescent="0.25">
      <c r="A86" s="445" t="s">
        <v>435</v>
      </c>
      <c r="B86" s="94"/>
      <c r="C86" s="94"/>
      <c r="D86" s="94" t="s">
        <v>84</v>
      </c>
      <c r="E86" s="489">
        <v>10</v>
      </c>
      <c r="F86" s="497">
        <v>1000</v>
      </c>
      <c r="G86" s="60">
        <f t="shared" si="2"/>
        <v>10000</v>
      </c>
    </row>
    <row r="87" spans="1:7" ht="18.75" x14ac:dyDescent="0.25">
      <c r="A87" s="445" t="s">
        <v>436</v>
      </c>
      <c r="B87" s="94"/>
      <c r="C87" s="94"/>
      <c r="D87" s="94" t="s">
        <v>84</v>
      </c>
      <c r="E87" s="489">
        <v>30</v>
      </c>
      <c r="F87" s="497">
        <v>500</v>
      </c>
      <c r="G87" s="60">
        <f t="shared" si="2"/>
        <v>15000</v>
      </c>
    </row>
    <row r="88" spans="1:7" ht="18.75" x14ac:dyDescent="0.25">
      <c r="A88" s="479" t="s">
        <v>437</v>
      </c>
      <c r="B88" s="94"/>
      <c r="C88" s="94"/>
      <c r="D88" s="94" t="s">
        <v>84</v>
      </c>
      <c r="E88" s="491"/>
      <c r="F88" s="498"/>
      <c r="G88" s="60">
        <f t="shared" si="2"/>
        <v>0</v>
      </c>
    </row>
    <row r="89" spans="1:7" ht="18.75" x14ac:dyDescent="0.25">
      <c r="A89" s="449" t="s">
        <v>438</v>
      </c>
      <c r="B89" s="94"/>
      <c r="C89" s="94"/>
      <c r="D89" s="94" t="s">
        <v>84</v>
      </c>
      <c r="E89" s="461">
        <v>32</v>
      </c>
      <c r="F89" s="462">
        <v>230</v>
      </c>
      <c r="G89" s="60">
        <f t="shared" si="2"/>
        <v>7360</v>
      </c>
    </row>
    <row r="90" spans="1:7" ht="18.75" x14ac:dyDescent="0.25">
      <c r="A90" s="449" t="s">
        <v>439</v>
      </c>
      <c r="B90" s="94"/>
      <c r="C90" s="94"/>
      <c r="D90" s="94" t="s">
        <v>84</v>
      </c>
      <c r="E90" s="461">
        <v>17</v>
      </c>
      <c r="F90" s="462">
        <v>300</v>
      </c>
      <c r="G90" s="60">
        <f t="shared" si="2"/>
        <v>5100</v>
      </c>
    </row>
    <row r="91" spans="1:7" ht="18.75" x14ac:dyDescent="0.25">
      <c r="A91" s="449" t="s">
        <v>440</v>
      </c>
      <c r="B91" s="94"/>
      <c r="C91" s="94"/>
      <c r="D91" s="94" t="s">
        <v>84</v>
      </c>
      <c r="E91" s="461">
        <v>2</v>
      </c>
      <c r="F91" s="462">
        <v>990</v>
      </c>
      <c r="G91" s="60">
        <f t="shared" si="2"/>
        <v>1980</v>
      </c>
    </row>
    <row r="92" spans="1:7" ht="18.75" x14ac:dyDescent="0.25">
      <c r="A92" s="449" t="s">
        <v>441</v>
      </c>
      <c r="B92" s="94"/>
      <c r="C92" s="94"/>
      <c r="D92" s="94" t="s">
        <v>84</v>
      </c>
      <c r="E92" s="461">
        <v>2</v>
      </c>
      <c r="F92" s="462">
        <v>970</v>
      </c>
      <c r="G92" s="60">
        <f t="shared" si="2"/>
        <v>1940</v>
      </c>
    </row>
    <row r="93" spans="1:7" ht="18.75" x14ac:dyDescent="0.25">
      <c r="A93" s="449" t="s">
        <v>442</v>
      </c>
      <c r="B93" s="94"/>
      <c r="C93" s="94"/>
      <c r="D93" s="94" t="s">
        <v>84</v>
      </c>
      <c r="E93" s="461">
        <v>2</v>
      </c>
      <c r="F93" s="462">
        <v>1650</v>
      </c>
      <c r="G93" s="60">
        <f t="shared" si="2"/>
        <v>3300</v>
      </c>
    </row>
    <row r="94" spans="1:7" ht="18.75" x14ac:dyDescent="0.25">
      <c r="A94" s="449" t="s">
        <v>443</v>
      </c>
      <c r="B94" s="94"/>
      <c r="C94" s="94"/>
      <c r="D94" s="94" t="s">
        <v>84</v>
      </c>
      <c r="E94" s="461">
        <v>2</v>
      </c>
      <c r="F94" s="462">
        <v>650</v>
      </c>
      <c r="G94" s="60">
        <f t="shared" si="2"/>
        <v>1300</v>
      </c>
    </row>
    <row r="95" spans="1:7" ht="18.75" x14ac:dyDescent="0.25">
      <c r="A95" s="449" t="s">
        <v>444</v>
      </c>
      <c r="B95" s="94"/>
      <c r="C95" s="94"/>
      <c r="D95" s="94" t="s">
        <v>84</v>
      </c>
      <c r="E95" s="461">
        <v>2</v>
      </c>
      <c r="F95" s="462">
        <v>1750</v>
      </c>
      <c r="G95" s="60">
        <f t="shared" si="2"/>
        <v>3500</v>
      </c>
    </row>
    <row r="96" spans="1:7" ht="18.75" x14ac:dyDescent="0.25">
      <c r="A96" s="480" t="s">
        <v>445</v>
      </c>
      <c r="B96" s="94"/>
      <c r="C96" s="94"/>
      <c r="D96" s="94" t="s">
        <v>84</v>
      </c>
      <c r="E96" s="492">
        <v>3</v>
      </c>
      <c r="F96" s="499">
        <v>4490</v>
      </c>
      <c r="G96" s="60">
        <f t="shared" si="2"/>
        <v>13470</v>
      </c>
    </row>
    <row r="97" spans="1:7" ht="18.75" x14ac:dyDescent="0.25">
      <c r="A97" s="481" t="s">
        <v>377</v>
      </c>
      <c r="B97" s="94"/>
      <c r="C97" s="94"/>
      <c r="D97" s="94" t="s">
        <v>84</v>
      </c>
      <c r="E97" s="493"/>
      <c r="F97" s="500"/>
      <c r="G97" s="60">
        <f t="shared" si="2"/>
        <v>0</v>
      </c>
    </row>
    <row r="98" spans="1:7" ht="18.75" x14ac:dyDescent="0.25">
      <c r="A98" s="482" t="s">
        <v>378</v>
      </c>
      <c r="B98" s="94"/>
      <c r="C98" s="94"/>
      <c r="D98" s="94" t="s">
        <v>84</v>
      </c>
      <c r="E98" s="459">
        <v>15</v>
      </c>
      <c r="F98" s="462">
        <v>800</v>
      </c>
      <c r="G98" s="60">
        <f t="shared" si="2"/>
        <v>12000</v>
      </c>
    </row>
    <row r="99" spans="1:7" ht="18.75" x14ac:dyDescent="0.25">
      <c r="A99" s="482" t="s">
        <v>379</v>
      </c>
      <c r="B99" s="94"/>
      <c r="C99" s="94"/>
      <c r="D99" s="94" t="s">
        <v>84</v>
      </c>
      <c r="E99" s="459">
        <v>15</v>
      </c>
      <c r="F99" s="462">
        <v>800</v>
      </c>
      <c r="G99" s="60">
        <f t="shared" si="2"/>
        <v>12000</v>
      </c>
    </row>
    <row r="100" spans="1:7" ht="19.5" thickBot="1" x14ac:dyDescent="0.3">
      <c r="A100" s="483" t="s">
        <v>380</v>
      </c>
      <c r="B100" s="94"/>
      <c r="C100" s="94"/>
      <c r="D100" s="94" t="s">
        <v>84</v>
      </c>
      <c r="E100" s="494">
        <v>30</v>
      </c>
      <c r="F100" s="501">
        <v>450</v>
      </c>
      <c r="G100" s="60">
        <f t="shared" si="2"/>
        <v>13500</v>
      </c>
    </row>
    <row r="101" spans="1:7" ht="18.75" x14ac:dyDescent="0.25">
      <c r="A101" s="481" t="s">
        <v>381</v>
      </c>
      <c r="B101" s="94"/>
      <c r="C101" s="94"/>
      <c r="D101" s="94" t="s">
        <v>84</v>
      </c>
      <c r="E101" s="493"/>
      <c r="F101" s="502"/>
      <c r="G101" s="60">
        <f t="shared" si="2"/>
        <v>0</v>
      </c>
    </row>
    <row r="102" spans="1:7" ht="31.5" x14ac:dyDescent="0.25">
      <c r="A102" s="484" t="s">
        <v>382</v>
      </c>
      <c r="B102" s="94"/>
      <c r="C102" s="94"/>
      <c r="D102" s="94" t="s">
        <v>84</v>
      </c>
      <c r="E102" s="460">
        <v>4</v>
      </c>
      <c r="F102" s="460">
        <v>449</v>
      </c>
      <c r="G102" s="60">
        <f t="shared" si="2"/>
        <v>1796</v>
      </c>
    </row>
    <row r="103" spans="1:7" ht="15.75" x14ac:dyDescent="0.25">
      <c r="A103" s="484" t="s">
        <v>383</v>
      </c>
      <c r="B103" s="94"/>
      <c r="C103" s="94"/>
      <c r="D103" s="94" t="s">
        <v>84</v>
      </c>
      <c r="E103" s="460">
        <v>5</v>
      </c>
      <c r="F103" s="460">
        <v>180</v>
      </c>
      <c r="G103" s="60">
        <f t="shared" si="2"/>
        <v>900</v>
      </c>
    </row>
    <row r="104" spans="1:7" ht="15.75" x14ac:dyDescent="0.25">
      <c r="A104" s="484" t="s">
        <v>384</v>
      </c>
      <c r="B104" s="94"/>
      <c r="C104" s="94"/>
      <c r="D104" s="94" t="s">
        <v>84</v>
      </c>
      <c r="E104" s="460">
        <v>20</v>
      </c>
      <c r="F104" s="460">
        <v>40</v>
      </c>
      <c r="G104" s="60">
        <f t="shared" si="2"/>
        <v>800</v>
      </c>
    </row>
    <row r="105" spans="1:7" ht="15.75" x14ac:dyDescent="0.25">
      <c r="A105" s="484" t="s">
        <v>385</v>
      </c>
      <c r="B105" s="94"/>
      <c r="C105" s="94"/>
      <c r="D105" s="94" t="s">
        <v>84</v>
      </c>
      <c r="E105" s="460">
        <v>10</v>
      </c>
      <c r="F105" s="460">
        <v>300</v>
      </c>
      <c r="G105" s="60">
        <f t="shared" si="2"/>
        <v>3000</v>
      </c>
    </row>
    <row r="106" spans="1:7" ht="15.75" x14ac:dyDescent="0.25">
      <c r="A106" s="484" t="s">
        <v>386</v>
      </c>
      <c r="B106" s="94"/>
      <c r="C106" s="94"/>
      <c r="D106" s="94" t="s">
        <v>84</v>
      </c>
      <c r="E106" s="460">
        <v>20</v>
      </c>
      <c r="F106" s="460">
        <v>74</v>
      </c>
      <c r="G106" s="60">
        <f t="shared" si="2"/>
        <v>1480</v>
      </c>
    </row>
    <row r="107" spans="1:7" ht="31.5" x14ac:dyDescent="0.25">
      <c r="A107" s="484" t="s">
        <v>387</v>
      </c>
      <c r="B107" s="94"/>
      <c r="C107" s="94"/>
      <c r="D107" s="94" t="s">
        <v>84</v>
      </c>
      <c r="E107" s="460">
        <v>1</v>
      </c>
      <c r="F107" s="460">
        <v>722</v>
      </c>
      <c r="G107" s="60">
        <f t="shared" si="2"/>
        <v>722</v>
      </c>
    </row>
    <row r="108" spans="1:7" ht="31.5" x14ac:dyDescent="0.25">
      <c r="A108" s="484" t="s">
        <v>388</v>
      </c>
      <c r="B108" s="94"/>
      <c r="C108" s="94"/>
      <c r="D108" s="94" t="s">
        <v>84</v>
      </c>
      <c r="E108" s="460">
        <v>2</v>
      </c>
      <c r="F108" s="460">
        <v>752</v>
      </c>
      <c r="G108" s="60">
        <f t="shared" si="2"/>
        <v>1504</v>
      </c>
    </row>
    <row r="109" spans="1:7" ht="31.5" x14ac:dyDescent="0.25">
      <c r="A109" s="484" t="s">
        <v>389</v>
      </c>
      <c r="B109" s="94"/>
      <c r="C109" s="94"/>
      <c r="D109" s="94" t="s">
        <v>84</v>
      </c>
      <c r="E109" s="460">
        <v>5</v>
      </c>
      <c r="F109" s="460">
        <v>800</v>
      </c>
      <c r="G109" s="60">
        <f t="shared" si="2"/>
        <v>4000</v>
      </c>
    </row>
    <row r="110" spans="1:7" ht="15.75" x14ac:dyDescent="0.25">
      <c r="A110" s="484" t="s">
        <v>390</v>
      </c>
      <c r="B110" s="94"/>
      <c r="C110" s="94"/>
      <c r="D110" s="94" t="s">
        <v>84</v>
      </c>
      <c r="E110" s="460">
        <v>1</v>
      </c>
      <c r="F110" s="460">
        <v>900</v>
      </c>
      <c r="G110" s="60">
        <f t="shared" si="2"/>
        <v>900</v>
      </c>
    </row>
    <row r="111" spans="1:7" ht="31.5" x14ac:dyDescent="0.25">
      <c r="A111" s="484" t="s">
        <v>391</v>
      </c>
      <c r="B111" s="94"/>
      <c r="C111" s="94"/>
      <c r="D111" s="94" t="s">
        <v>84</v>
      </c>
      <c r="E111" s="460">
        <v>5</v>
      </c>
      <c r="F111" s="460">
        <v>119</v>
      </c>
      <c r="G111" s="60">
        <f t="shared" si="2"/>
        <v>595</v>
      </c>
    </row>
    <row r="112" spans="1:7" ht="15.75" x14ac:dyDescent="0.25">
      <c r="A112" s="484" t="s">
        <v>392</v>
      </c>
      <c r="B112" s="94"/>
      <c r="C112" s="94"/>
      <c r="D112" s="94" t="s">
        <v>84</v>
      </c>
      <c r="E112" s="460">
        <v>5</v>
      </c>
      <c r="F112" s="460">
        <v>180</v>
      </c>
      <c r="G112" s="60">
        <f t="shared" si="2"/>
        <v>900</v>
      </c>
    </row>
    <row r="113" spans="1:7" ht="15.75" x14ac:dyDescent="0.25">
      <c r="A113" s="484" t="s">
        <v>393</v>
      </c>
      <c r="B113" s="94"/>
      <c r="C113" s="94"/>
      <c r="D113" s="94" t="s">
        <v>84</v>
      </c>
      <c r="E113" s="460">
        <v>5</v>
      </c>
      <c r="F113" s="460">
        <v>180</v>
      </c>
      <c r="G113" s="60">
        <f t="shared" si="2"/>
        <v>900</v>
      </c>
    </row>
    <row r="114" spans="1:7" ht="15.75" x14ac:dyDescent="0.25">
      <c r="A114" s="484" t="s">
        <v>394</v>
      </c>
      <c r="B114" s="94"/>
      <c r="C114" s="94"/>
      <c r="D114" s="94" t="s">
        <v>84</v>
      </c>
      <c r="E114" s="460">
        <v>4</v>
      </c>
      <c r="F114" s="460">
        <v>237</v>
      </c>
      <c r="G114" s="60">
        <f t="shared" si="2"/>
        <v>948</v>
      </c>
    </row>
    <row r="115" spans="1:7" ht="15.75" x14ac:dyDescent="0.25">
      <c r="A115" s="484" t="s">
        <v>395</v>
      </c>
      <c r="B115" s="94"/>
      <c r="C115" s="94"/>
      <c r="D115" s="94" t="s">
        <v>84</v>
      </c>
      <c r="E115" s="460">
        <v>1</v>
      </c>
      <c r="F115" s="460">
        <v>1264</v>
      </c>
      <c r="G115" s="60">
        <f t="shared" si="2"/>
        <v>1264</v>
      </c>
    </row>
    <row r="116" spans="1:7" ht="15.75" x14ac:dyDescent="0.25">
      <c r="A116" s="484" t="s">
        <v>396</v>
      </c>
      <c r="B116" s="94"/>
      <c r="C116" s="94"/>
      <c r="D116" s="94" t="s">
        <v>84</v>
      </c>
      <c r="E116" s="460">
        <v>20</v>
      </c>
      <c r="F116" s="460">
        <v>68</v>
      </c>
      <c r="G116" s="60">
        <f t="shared" si="2"/>
        <v>1360</v>
      </c>
    </row>
    <row r="117" spans="1:7" ht="31.5" x14ac:dyDescent="0.25">
      <c r="A117" s="484" t="s">
        <v>397</v>
      </c>
      <c r="B117" s="94"/>
      <c r="C117" s="94"/>
      <c r="D117" s="94" t="s">
        <v>84</v>
      </c>
      <c r="E117" s="460">
        <v>1</v>
      </c>
      <c r="F117" s="460">
        <v>230</v>
      </c>
      <c r="G117" s="60">
        <f t="shared" si="2"/>
        <v>230</v>
      </c>
    </row>
    <row r="118" spans="1:7" ht="31.5" x14ac:dyDescent="0.25">
      <c r="A118" s="484" t="s">
        <v>398</v>
      </c>
      <c r="B118" s="94"/>
      <c r="C118" s="94"/>
      <c r="D118" s="94" t="s">
        <v>84</v>
      </c>
      <c r="E118" s="460">
        <v>4</v>
      </c>
      <c r="F118" s="460">
        <v>118</v>
      </c>
      <c r="G118" s="60">
        <f t="shared" si="2"/>
        <v>472</v>
      </c>
    </row>
    <row r="119" spans="1:7" ht="15.75" x14ac:dyDescent="0.25">
      <c r="A119" s="484" t="s">
        <v>399</v>
      </c>
      <c r="B119" s="94"/>
      <c r="C119" s="94"/>
      <c r="D119" s="94" t="s">
        <v>84</v>
      </c>
      <c r="E119" s="460">
        <v>1</v>
      </c>
      <c r="F119" s="460">
        <v>2230</v>
      </c>
      <c r="G119" s="60">
        <f t="shared" si="2"/>
        <v>2230</v>
      </c>
    </row>
    <row r="120" spans="1:7" ht="15.75" x14ac:dyDescent="0.25">
      <c r="A120" s="484" t="s">
        <v>400</v>
      </c>
      <c r="B120" s="94"/>
      <c r="C120" s="94"/>
      <c r="D120" s="94" t="s">
        <v>84</v>
      </c>
      <c r="E120" s="460">
        <v>10</v>
      </c>
      <c r="F120" s="460">
        <v>59</v>
      </c>
      <c r="G120" s="60">
        <f t="shared" si="2"/>
        <v>590</v>
      </c>
    </row>
    <row r="121" spans="1:7" ht="31.5" x14ac:dyDescent="0.25">
      <c r="A121" s="484" t="s">
        <v>401</v>
      </c>
      <c r="B121" s="94"/>
      <c r="C121" s="94"/>
      <c r="D121" s="94" t="s">
        <v>84</v>
      </c>
      <c r="E121" s="460">
        <v>10</v>
      </c>
      <c r="F121" s="460">
        <v>180</v>
      </c>
      <c r="G121" s="60">
        <f t="shared" si="2"/>
        <v>1800</v>
      </c>
    </row>
    <row r="122" spans="1:7" ht="15.75" x14ac:dyDescent="0.25">
      <c r="A122" s="484" t="s">
        <v>402</v>
      </c>
      <c r="B122" s="94"/>
      <c r="C122" s="94"/>
      <c r="D122" s="94" t="s">
        <v>84</v>
      </c>
      <c r="E122" s="460">
        <v>5</v>
      </c>
      <c r="F122" s="460">
        <v>240</v>
      </c>
      <c r="G122" s="60">
        <f t="shared" si="2"/>
        <v>1200</v>
      </c>
    </row>
    <row r="123" spans="1:7" ht="15.75" x14ac:dyDescent="0.25">
      <c r="A123" s="484" t="s">
        <v>403</v>
      </c>
      <c r="B123" s="94"/>
      <c r="C123" s="94"/>
      <c r="D123" s="94" t="s">
        <v>84</v>
      </c>
      <c r="E123" s="460">
        <v>8</v>
      </c>
      <c r="F123" s="460">
        <v>124</v>
      </c>
      <c r="G123" s="60">
        <f t="shared" si="2"/>
        <v>992</v>
      </c>
    </row>
    <row r="124" spans="1:7" ht="15.75" x14ac:dyDescent="0.25">
      <c r="A124" s="484" t="s">
        <v>404</v>
      </c>
      <c r="B124" s="94"/>
      <c r="C124" s="94"/>
      <c r="D124" s="94" t="s">
        <v>84</v>
      </c>
      <c r="E124" s="460">
        <v>2</v>
      </c>
      <c r="F124" s="460">
        <v>669</v>
      </c>
      <c r="G124" s="60">
        <f t="shared" si="2"/>
        <v>1338</v>
      </c>
    </row>
    <row r="125" spans="1:7" ht="15.75" x14ac:dyDescent="0.25">
      <c r="A125" s="484" t="s">
        <v>405</v>
      </c>
      <c r="B125" s="94"/>
      <c r="C125" s="94"/>
      <c r="D125" s="94" t="s">
        <v>84</v>
      </c>
      <c r="E125" s="460">
        <v>1</v>
      </c>
      <c r="F125" s="460">
        <v>117</v>
      </c>
      <c r="G125" s="60">
        <f t="shared" si="2"/>
        <v>117</v>
      </c>
    </row>
    <row r="126" spans="1:7" ht="31.5" x14ac:dyDescent="0.25">
      <c r="A126" s="484" t="s">
        <v>406</v>
      </c>
      <c r="B126" s="94"/>
      <c r="C126" s="94"/>
      <c r="D126" s="94" t="s">
        <v>84</v>
      </c>
      <c r="E126" s="460">
        <v>1</v>
      </c>
      <c r="F126" s="460">
        <v>178</v>
      </c>
      <c r="G126" s="60">
        <f t="shared" si="2"/>
        <v>178</v>
      </c>
    </row>
    <row r="127" spans="1:7" ht="31.5" x14ac:dyDescent="0.25">
      <c r="A127" s="484" t="s">
        <v>407</v>
      </c>
      <c r="B127" s="94"/>
      <c r="C127" s="94"/>
      <c r="D127" s="94" t="s">
        <v>84</v>
      </c>
      <c r="E127" s="460">
        <v>2</v>
      </c>
      <c r="F127" s="460">
        <v>1083</v>
      </c>
      <c r="G127" s="60">
        <f t="shared" si="2"/>
        <v>2166</v>
      </c>
    </row>
    <row r="128" spans="1:7" ht="16.5" thickBot="1" x14ac:dyDescent="0.3">
      <c r="A128" s="825" t="s">
        <v>408</v>
      </c>
      <c r="B128" s="94"/>
      <c r="C128" s="94"/>
      <c r="D128" s="94" t="s">
        <v>84</v>
      </c>
      <c r="E128" s="826">
        <v>2</v>
      </c>
      <c r="F128" s="826">
        <v>330</v>
      </c>
      <c r="G128" s="60">
        <f t="shared" ref="G128:G143" si="3">E128*F128</f>
        <v>660</v>
      </c>
    </row>
    <row r="129" spans="1:7" ht="15.75" x14ac:dyDescent="0.25">
      <c r="A129" s="485" t="s">
        <v>409</v>
      </c>
      <c r="B129" s="94"/>
      <c r="C129" s="94"/>
      <c r="D129" s="94" t="s">
        <v>84</v>
      </c>
      <c r="E129" s="827">
        <v>2</v>
      </c>
      <c r="F129" s="827">
        <v>1400</v>
      </c>
      <c r="G129" s="60">
        <f t="shared" si="3"/>
        <v>2800</v>
      </c>
    </row>
    <row r="130" spans="1:7" ht="15.75" x14ac:dyDescent="0.25">
      <c r="A130" s="444" t="s">
        <v>410</v>
      </c>
      <c r="B130" s="94"/>
      <c r="C130" s="94"/>
      <c r="D130" s="94" t="s">
        <v>84</v>
      </c>
      <c r="E130" s="460">
        <v>10</v>
      </c>
      <c r="F130" s="460">
        <v>550</v>
      </c>
      <c r="G130" s="60">
        <f t="shared" si="3"/>
        <v>5500</v>
      </c>
    </row>
    <row r="131" spans="1:7" ht="15.75" x14ac:dyDescent="0.25">
      <c r="A131" s="444" t="s">
        <v>411</v>
      </c>
      <c r="B131" s="94"/>
      <c r="C131" s="94"/>
      <c r="D131" s="94" t="s">
        <v>84</v>
      </c>
      <c r="E131" s="460">
        <v>5</v>
      </c>
      <c r="F131" s="460">
        <v>1000</v>
      </c>
      <c r="G131" s="60">
        <f t="shared" si="3"/>
        <v>5000</v>
      </c>
    </row>
    <row r="132" spans="1:7" ht="15.75" x14ac:dyDescent="0.25">
      <c r="A132" s="444" t="s">
        <v>412</v>
      </c>
      <c r="B132" s="94"/>
      <c r="C132" s="94"/>
      <c r="D132" s="94" t="s">
        <v>84</v>
      </c>
      <c r="E132" s="460">
        <v>10</v>
      </c>
      <c r="F132" s="460">
        <v>550</v>
      </c>
      <c r="G132" s="60">
        <f t="shared" si="3"/>
        <v>5500</v>
      </c>
    </row>
    <row r="133" spans="1:7" ht="15.75" x14ac:dyDescent="0.25">
      <c r="A133" s="444" t="s">
        <v>413</v>
      </c>
      <c r="B133" s="94"/>
      <c r="C133" s="94"/>
      <c r="D133" s="94" t="s">
        <v>84</v>
      </c>
      <c r="E133" s="460">
        <v>5</v>
      </c>
      <c r="F133" s="460">
        <v>1000</v>
      </c>
      <c r="G133" s="60">
        <f t="shared" si="3"/>
        <v>5000</v>
      </c>
    </row>
    <row r="134" spans="1:7" ht="31.5" x14ac:dyDescent="0.25">
      <c r="A134" s="485" t="s">
        <v>414</v>
      </c>
      <c r="B134" s="94"/>
      <c r="C134" s="94"/>
      <c r="D134" s="94" t="s">
        <v>84</v>
      </c>
      <c r="E134" s="495">
        <v>10</v>
      </c>
      <c r="F134" s="495">
        <v>430</v>
      </c>
      <c r="G134" s="60">
        <f t="shared" si="3"/>
        <v>4300</v>
      </c>
    </row>
    <row r="135" spans="1:7" ht="15.75" x14ac:dyDescent="0.25">
      <c r="A135" s="444" t="s">
        <v>415</v>
      </c>
      <c r="B135" s="94"/>
      <c r="C135" s="94"/>
      <c r="D135" s="94" t="s">
        <v>84</v>
      </c>
      <c r="E135" s="446">
        <v>10</v>
      </c>
      <c r="F135" s="446">
        <v>200</v>
      </c>
      <c r="G135" s="60">
        <f t="shared" si="3"/>
        <v>2000</v>
      </c>
    </row>
    <row r="136" spans="1:7" ht="15.75" x14ac:dyDescent="0.25">
      <c r="A136" s="444" t="s">
        <v>416</v>
      </c>
      <c r="B136" s="94"/>
      <c r="C136" s="94"/>
      <c r="D136" s="94" t="s">
        <v>84</v>
      </c>
      <c r="E136" s="446">
        <v>100</v>
      </c>
      <c r="F136" s="446">
        <v>48</v>
      </c>
      <c r="G136" s="60">
        <f t="shared" si="3"/>
        <v>4800</v>
      </c>
    </row>
    <row r="137" spans="1:7" ht="31.5" x14ac:dyDescent="0.25">
      <c r="A137" s="444" t="s">
        <v>417</v>
      </c>
      <c r="B137" s="94"/>
      <c r="C137" s="94"/>
      <c r="D137" s="94" t="s">
        <v>84</v>
      </c>
      <c r="E137" s="446">
        <v>10</v>
      </c>
      <c r="F137" s="446">
        <v>310</v>
      </c>
      <c r="G137" s="60">
        <f t="shared" si="3"/>
        <v>3100</v>
      </c>
    </row>
    <row r="138" spans="1:7" ht="15.75" x14ac:dyDescent="0.25">
      <c r="A138" s="444" t="s">
        <v>418</v>
      </c>
      <c r="B138" s="94"/>
      <c r="C138" s="94"/>
      <c r="D138" s="94" t="s">
        <v>84</v>
      </c>
      <c r="E138" s="446">
        <v>100</v>
      </c>
      <c r="F138" s="446">
        <v>30</v>
      </c>
      <c r="G138" s="60">
        <f t="shared" si="3"/>
        <v>3000</v>
      </c>
    </row>
    <row r="139" spans="1:7" ht="15.75" x14ac:dyDescent="0.25">
      <c r="A139" s="444" t="s">
        <v>419</v>
      </c>
      <c r="B139" s="94"/>
      <c r="C139" s="94"/>
      <c r="D139" s="94" t="s">
        <v>84</v>
      </c>
      <c r="E139" s="446">
        <v>10</v>
      </c>
      <c r="F139" s="446">
        <v>580</v>
      </c>
      <c r="G139" s="60">
        <f t="shared" si="3"/>
        <v>5800</v>
      </c>
    </row>
    <row r="140" spans="1:7" ht="31.5" x14ac:dyDescent="0.25">
      <c r="A140" s="444" t="s">
        <v>420</v>
      </c>
      <c r="B140" s="94"/>
      <c r="C140" s="94"/>
      <c r="D140" s="94" t="s">
        <v>84</v>
      </c>
      <c r="E140" s="446">
        <v>10</v>
      </c>
      <c r="F140" s="446">
        <v>700</v>
      </c>
      <c r="G140" s="60">
        <f t="shared" si="3"/>
        <v>7000</v>
      </c>
    </row>
    <row r="141" spans="1:7" ht="18.75" x14ac:dyDescent="0.25">
      <c r="A141" s="486" t="s">
        <v>421</v>
      </c>
      <c r="B141" s="94"/>
      <c r="C141" s="94"/>
      <c r="D141" s="94" t="s">
        <v>84</v>
      </c>
      <c r="E141" s="492">
        <v>10</v>
      </c>
      <c r="F141" s="499">
        <v>1699</v>
      </c>
      <c r="G141" s="60">
        <f t="shared" si="3"/>
        <v>16990</v>
      </c>
    </row>
    <row r="142" spans="1:7" ht="18.75" x14ac:dyDescent="0.25">
      <c r="A142" s="457" t="s">
        <v>422</v>
      </c>
      <c r="B142" s="94"/>
      <c r="C142" s="94"/>
      <c r="D142" s="94" t="s">
        <v>84</v>
      </c>
      <c r="E142" s="461">
        <v>1</v>
      </c>
      <c r="F142" s="462">
        <v>2290</v>
      </c>
      <c r="G142" s="60">
        <f t="shared" si="3"/>
        <v>2290</v>
      </c>
    </row>
    <row r="143" spans="1:7" ht="18.75" x14ac:dyDescent="0.25">
      <c r="A143" s="457" t="s">
        <v>423</v>
      </c>
      <c r="B143" s="94"/>
      <c r="C143" s="94"/>
      <c r="D143" s="94" t="s">
        <v>84</v>
      </c>
      <c r="E143" s="461">
        <v>9</v>
      </c>
      <c r="F143" s="462">
        <v>190</v>
      </c>
      <c r="G143" s="60">
        <f t="shared" si="3"/>
        <v>1710</v>
      </c>
    </row>
    <row r="144" spans="1:7" ht="18.75" hidden="1" x14ac:dyDescent="0.25">
      <c r="A144" s="626" t="s">
        <v>229</v>
      </c>
      <c r="B144" s="626"/>
      <c r="C144" s="240"/>
      <c r="D144" s="90" t="s">
        <v>122</v>
      </c>
      <c r="E144" s="461">
        <v>9</v>
      </c>
      <c r="F144" s="349">
        <v>2500</v>
      </c>
      <c r="G144" s="55">
        <f t="shared" ref="G144:G150" si="4">E144*F144</f>
        <v>22500</v>
      </c>
    </row>
    <row r="145" spans="1:9" hidden="1" x14ac:dyDescent="0.25">
      <c r="A145" s="626" t="s">
        <v>230</v>
      </c>
      <c r="B145" s="626"/>
      <c r="C145" s="240"/>
      <c r="D145" s="90" t="s">
        <v>123</v>
      </c>
      <c r="E145" s="159">
        <v>0</v>
      </c>
      <c r="F145" s="349">
        <v>500</v>
      </c>
      <c r="G145" s="55">
        <f t="shared" si="4"/>
        <v>0</v>
      </c>
    </row>
    <row r="146" spans="1:9" hidden="1" x14ac:dyDescent="0.25">
      <c r="A146" s="627" t="s">
        <v>231</v>
      </c>
      <c r="B146" s="627"/>
      <c r="C146" s="240"/>
      <c r="D146" s="90" t="s">
        <v>123</v>
      </c>
      <c r="E146" s="347">
        <v>0</v>
      </c>
      <c r="F146" s="349">
        <v>350</v>
      </c>
      <c r="G146" s="55">
        <f t="shared" si="4"/>
        <v>0</v>
      </c>
    </row>
    <row r="147" spans="1:9" hidden="1" x14ac:dyDescent="0.25">
      <c r="A147" s="628" t="s">
        <v>232</v>
      </c>
      <c r="B147" s="628"/>
      <c r="C147" s="240"/>
      <c r="D147" s="90"/>
      <c r="E147" s="348">
        <v>0</v>
      </c>
      <c r="F147" s="348"/>
      <c r="G147" s="55"/>
    </row>
    <row r="148" spans="1:9" hidden="1" x14ac:dyDescent="0.25">
      <c r="A148" s="629" t="s">
        <v>233</v>
      </c>
      <c r="B148" s="629"/>
      <c r="C148" s="239"/>
      <c r="D148" s="178" t="s">
        <v>84</v>
      </c>
      <c r="E148" s="348">
        <v>0</v>
      </c>
      <c r="F148" s="348">
        <v>500</v>
      </c>
      <c r="G148" s="55">
        <f t="shared" si="4"/>
        <v>0</v>
      </c>
    </row>
    <row r="149" spans="1:9" hidden="1" x14ac:dyDescent="0.25">
      <c r="A149" s="629" t="s">
        <v>223</v>
      </c>
      <c r="B149" s="629"/>
      <c r="C149" s="239"/>
      <c r="D149" s="178" t="s">
        <v>84</v>
      </c>
      <c r="E149" s="348">
        <v>0</v>
      </c>
      <c r="F149" s="348">
        <v>300</v>
      </c>
      <c r="G149" s="55">
        <f t="shared" si="4"/>
        <v>0</v>
      </c>
    </row>
    <row r="150" spans="1:9" hidden="1" x14ac:dyDescent="0.25">
      <c r="A150" s="626" t="s">
        <v>234</v>
      </c>
      <c r="B150" s="626"/>
      <c r="C150" s="239"/>
      <c r="D150" s="178" t="s">
        <v>84</v>
      </c>
      <c r="E150" s="159">
        <v>0</v>
      </c>
      <c r="F150" s="349">
        <v>500</v>
      </c>
      <c r="G150" s="55">
        <f t="shared" si="4"/>
        <v>0</v>
      </c>
    </row>
    <row r="151" spans="1:9" x14ac:dyDescent="0.25">
      <c r="A151" s="345"/>
      <c r="B151" s="346"/>
      <c r="C151" s="309"/>
      <c r="D151" s="56"/>
      <c r="E151" s="326"/>
      <c r="F151" s="350"/>
      <c r="G151" s="256">
        <f>SUM(G63:G143)</f>
        <v>373647</v>
      </c>
    </row>
    <row r="152" spans="1:9" x14ac:dyDescent="0.25">
      <c r="E152" s="36"/>
    </row>
    <row r="153" spans="1:9" ht="21.75" customHeight="1" x14ac:dyDescent="0.25">
      <c r="A153" s="615" t="str">
        <f>'патриотика0,3664'!A161</f>
        <v xml:space="preserve">Затраты на оплату труда работников, непосредственно НЕ связанных с выполнением работы </v>
      </c>
      <c r="B153" s="615"/>
      <c r="C153" s="615"/>
      <c r="D153" s="615"/>
      <c r="E153" s="615"/>
      <c r="F153" s="615"/>
    </row>
    <row r="154" spans="1:9" x14ac:dyDescent="0.25">
      <c r="A154" s="43"/>
      <c r="B154" s="43"/>
      <c r="C154" s="43"/>
      <c r="D154" s="43"/>
      <c r="E154" s="43"/>
      <c r="F154" s="44">
        <f>D49</f>
        <v>0.3664</v>
      </c>
    </row>
    <row r="155" spans="1:9" ht="63" customHeight="1" x14ac:dyDescent="0.25">
      <c r="A155" s="631" t="s">
        <v>0</v>
      </c>
      <c r="B155" s="559" t="s">
        <v>1</v>
      </c>
      <c r="C155" s="94"/>
      <c r="D155" s="559" t="s">
        <v>2</v>
      </c>
      <c r="E155" s="586" t="s">
        <v>3</v>
      </c>
      <c r="F155" s="587"/>
      <c r="G155" s="592" t="s">
        <v>35</v>
      </c>
      <c r="H155" s="94" t="s">
        <v>5</v>
      </c>
      <c r="I155" s="559" t="s">
        <v>6</v>
      </c>
    </row>
    <row r="156" spans="1:9" ht="29.25" customHeight="1" x14ac:dyDescent="0.25">
      <c r="A156" s="633"/>
      <c r="B156" s="559"/>
      <c r="C156" s="94"/>
      <c r="D156" s="559"/>
      <c r="E156" s="94" t="s">
        <v>289</v>
      </c>
      <c r="F156" s="94" t="s">
        <v>288</v>
      </c>
      <c r="G156" s="592"/>
      <c r="H156" s="94" t="s">
        <v>51</v>
      </c>
      <c r="I156" s="559"/>
    </row>
    <row r="157" spans="1:9" x14ac:dyDescent="0.25">
      <c r="A157" s="632"/>
      <c r="B157" s="559"/>
      <c r="C157" s="94"/>
      <c r="D157" s="559"/>
      <c r="E157" s="94" t="s">
        <v>4</v>
      </c>
      <c r="F157" s="49"/>
      <c r="G157" s="592"/>
      <c r="H157" s="94" t="s">
        <v>291</v>
      </c>
      <c r="I157" s="559"/>
    </row>
    <row r="158" spans="1:9" x14ac:dyDescent="0.25">
      <c r="A158" s="631">
        <v>1</v>
      </c>
      <c r="B158" s="559">
        <v>2</v>
      </c>
      <c r="C158" s="94"/>
      <c r="D158" s="559">
        <v>3</v>
      </c>
      <c r="E158" s="559" t="s">
        <v>290</v>
      </c>
      <c r="F158" s="559">
        <v>5</v>
      </c>
      <c r="G158" s="592" t="s">
        <v>7</v>
      </c>
      <c r="H158" s="94" t="s">
        <v>52</v>
      </c>
      <c r="I158" s="559" t="s">
        <v>53</v>
      </c>
    </row>
    <row r="159" spans="1:9" x14ac:dyDescent="0.25">
      <c r="A159" s="632"/>
      <c r="B159" s="559"/>
      <c r="C159" s="94"/>
      <c r="D159" s="559"/>
      <c r="E159" s="559"/>
      <c r="F159" s="559"/>
      <c r="G159" s="592"/>
      <c r="H159" s="50">
        <v>1774.4</v>
      </c>
      <c r="I159" s="559"/>
    </row>
    <row r="160" spans="1:9" x14ac:dyDescent="0.25">
      <c r="A160" s="352" t="s">
        <v>187</v>
      </c>
      <c r="B160" s="83">
        <f>'патриотика0,3664'!B168</f>
        <v>91213.26</v>
      </c>
      <c r="C160" s="83"/>
      <c r="D160" s="94">
        <f>1*F154</f>
        <v>0.3664</v>
      </c>
      <c r="E160" s="52">
        <f>D160*1774.4</f>
        <v>650.14016000000004</v>
      </c>
      <c r="F160" s="53">
        <v>1</v>
      </c>
      <c r="G160" s="54">
        <f>E160/F160</f>
        <v>650.14016000000004</v>
      </c>
      <c r="H160" s="52">
        <f>B160*1.302/1774.4*12</f>
        <v>803.15372759242564</v>
      </c>
      <c r="I160" s="52">
        <f>'патриотика0,3664'!I168</f>
        <v>556515.96296153602</v>
      </c>
    </row>
    <row r="161" spans="1:9" x14ac:dyDescent="0.25">
      <c r="A161" s="351" t="s">
        <v>141</v>
      </c>
      <c r="B161" s="83">
        <f>'патриотика0,3664'!B169</f>
        <v>31947</v>
      </c>
      <c r="C161" s="162"/>
      <c r="D161" s="94">
        <f>1*F154</f>
        <v>0.3664</v>
      </c>
      <c r="E161" s="52">
        <f>D161*1774.4</f>
        <v>650.14016000000004</v>
      </c>
      <c r="F161" s="53">
        <v>1</v>
      </c>
      <c r="G161" s="54">
        <f t="shared" ref="G161:G163" si="5">E161/F161</f>
        <v>650.14016000000004</v>
      </c>
      <c r="H161" s="52">
        <f>B161*1.302/1774.4*12</f>
        <v>281.30068079350764</v>
      </c>
      <c r="I161" s="52">
        <f>'патриотика0,3664'!I169</f>
        <v>194911.49961920001</v>
      </c>
    </row>
    <row r="162" spans="1:9" x14ac:dyDescent="0.25">
      <c r="A162" s="351" t="s">
        <v>87</v>
      </c>
      <c r="B162" s="83">
        <f>'патриотика0,3664'!B170</f>
        <v>31947</v>
      </c>
      <c r="C162" s="54"/>
      <c r="D162" s="94">
        <f>0.5*F154</f>
        <v>0.1832</v>
      </c>
      <c r="E162" s="52">
        <f>D162*1774.4</f>
        <v>325.07008000000002</v>
      </c>
      <c r="F162" s="53">
        <v>1</v>
      </c>
      <c r="G162" s="54">
        <f t="shared" si="5"/>
        <v>325.07008000000002</v>
      </c>
      <c r="H162" s="52">
        <f>B162*1.302/1774.4*12</f>
        <v>281.30068079350764</v>
      </c>
      <c r="I162" s="52">
        <f>'патриотика0,3664'!I170</f>
        <v>97455.744809600001</v>
      </c>
    </row>
    <row r="163" spans="1:9" x14ac:dyDescent="0.25">
      <c r="A163" s="353" t="s">
        <v>142</v>
      </c>
      <c r="B163" s="83">
        <f>'патриотика0,3664'!B171</f>
        <v>31947</v>
      </c>
      <c r="C163" s="306"/>
      <c r="D163" s="94">
        <f>1*F154</f>
        <v>0.3664</v>
      </c>
      <c r="E163" s="52">
        <f>D163*1774.4</f>
        <v>650.14016000000004</v>
      </c>
      <c r="F163" s="53">
        <v>1</v>
      </c>
      <c r="G163" s="54">
        <f t="shared" si="5"/>
        <v>650.14016000000004</v>
      </c>
      <c r="H163" s="52">
        <f>B163*1.302/1774.4*12</f>
        <v>281.30068079350764</v>
      </c>
      <c r="I163" s="52">
        <f>'патриотика0,3664'!I171</f>
        <v>194911.50961920002</v>
      </c>
    </row>
    <row r="164" spans="1:9" ht="15" customHeight="1" x14ac:dyDescent="0.25">
      <c r="A164" s="603" t="s">
        <v>28</v>
      </c>
      <c r="B164" s="604"/>
      <c r="C164" s="604"/>
      <c r="D164" s="604"/>
      <c r="E164" s="604"/>
      <c r="F164" s="605"/>
      <c r="G164" s="301"/>
      <c r="H164" s="301"/>
      <c r="I164" s="354">
        <f>SUM(I160:I163)</f>
        <v>1043794.7170095361</v>
      </c>
    </row>
    <row r="165" spans="1:9" x14ac:dyDescent="0.25">
      <c r="A165" s="143"/>
      <c r="B165" s="143"/>
      <c r="C165" s="143"/>
      <c r="D165" s="143"/>
      <c r="E165" s="143"/>
      <c r="F165" s="143"/>
      <c r="G165" s="164"/>
    </row>
    <row r="166" spans="1:9" x14ac:dyDescent="0.25">
      <c r="A166" s="143"/>
      <c r="B166" s="143"/>
      <c r="C166" s="143"/>
      <c r="D166" s="143"/>
      <c r="E166" s="143"/>
      <c r="F166" s="143"/>
      <c r="G166" s="164"/>
    </row>
    <row r="167" spans="1:9" s="41" customFormat="1" ht="14.45" customHeight="1" x14ac:dyDescent="0.25">
      <c r="A167" s="630" t="s">
        <v>329</v>
      </c>
      <c r="B167" s="630"/>
      <c r="C167" s="630"/>
      <c r="D167" s="630"/>
      <c r="E167" s="630"/>
      <c r="F167" s="630"/>
      <c r="G167" s="630"/>
      <c r="H167" s="630"/>
    </row>
    <row r="168" spans="1:9" s="41" customFormat="1" ht="14.45" customHeight="1" x14ac:dyDescent="0.25">
      <c r="A168" s="595" t="s">
        <v>60</v>
      </c>
      <c r="B168" s="635" t="s">
        <v>155</v>
      </c>
      <c r="C168" s="636"/>
      <c r="D168" s="613"/>
      <c r="E168" s="641"/>
      <c r="F168" s="614"/>
      <c r="G168" s="119"/>
      <c r="H168" s="119"/>
    </row>
    <row r="169" spans="1:9" s="41" customFormat="1" ht="14.45" customHeight="1" x14ac:dyDescent="0.25">
      <c r="A169" s="596"/>
      <c r="B169" s="637"/>
      <c r="C169" s="638"/>
      <c r="D169" s="642" t="s">
        <v>159</v>
      </c>
      <c r="E169" s="596" t="s">
        <v>165</v>
      </c>
      <c r="F169" s="596" t="s">
        <v>6</v>
      </c>
    </row>
    <row r="170" spans="1:9" s="41" customFormat="1" x14ac:dyDescent="0.25">
      <c r="A170" s="597"/>
      <c r="B170" s="639"/>
      <c r="C170" s="640"/>
      <c r="D170" s="643"/>
      <c r="E170" s="597"/>
      <c r="F170" s="597"/>
    </row>
    <row r="171" spans="1:9" s="41" customFormat="1" x14ac:dyDescent="0.25">
      <c r="A171" s="208">
        <v>1</v>
      </c>
      <c r="B171" s="599">
        <v>2</v>
      </c>
      <c r="C171" s="600"/>
      <c r="D171" s="208">
        <v>5</v>
      </c>
      <c r="E171" s="208">
        <v>6</v>
      </c>
      <c r="F171" s="208">
        <v>7</v>
      </c>
    </row>
    <row r="172" spans="1:9" s="41" customFormat="1" x14ac:dyDescent="0.25">
      <c r="A172" s="207" t="s">
        <v>162</v>
      </c>
      <c r="B172" s="208">
        <f>'патриотика0,3664'!B179</f>
        <v>0.3664</v>
      </c>
      <c r="C172" s="296"/>
      <c r="D172" s="141">
        <f>'патриотика0,3664'!D179</f>
        <v>29583.919999999998</v>
      </c>
      <c r="E172" s="172">
        <f t="shared" ref="E172:E174" si="6">D172*30.2%</f>
        <v>8934.3438399999995</v>
      </c>
      <c r="F172" s="172">
        <f>(D172+E172)*B172</f>
        <v>14113.091870976001</v>
      </c>
    </row>
    <row r="173" spans="1:9" s="41" customFormat="1" x14ac:dyDescent="0.25">
      <c r="A173" s="207" t="s">
        <v>163</v>
      </c>
      <c r="B173" s="208">
        <f>'патриотика0,3664'!B180</f>
        <v>0.3664</v>
      </c>
      <c r="C173" s="296"/>
      <c r="D173" s="141">
        <f>'патриотика0,3664'!D180</f>
        <v>14791.96</v>
      </c>
      <c r="E173" s="172">
        <f t="shared" si="6"/>
        <v>4467.1719199999998</v>
      </c>
      <c r="F173" s="172">
        <f>(D173+E173)*B173+0.01</f>
        <v>7056.5559354880006</v>
      </c>
    </row>
    <row r="174" spans="1:9" s="41" customFormat="1" x14ac:dyDescent="0.25">
      <c r="A174" s="207" t="s">
        <v>142</v>
      </c>
      <c r="B174" s="208">
        <f>'патриотика0,3664'!B181</f>
        <v>0.3664</v>
      </c>
      <c r="C174" s="296"/>
      <c r="D174" s="141">
        <f>'патриотика0,3664'!D181</f>
        <v>29583.919999999998</v>
      </c>
      <c r="E174" s="172">
        <f t="shared" si="6"/>
        <v>8934.3438399999995</v>
      </c>
      <c r="F174" s="172">
        <f t="shared" ref="F173:F174" si="7">(D174+E174)*B174</f>
        <v>14113.091870976001</v>
      </c>
    </row>
    <row r="175" spans="1:9" s="41" customFormat="1" x14ac:dyDescent="0.25">
      <c r="A175" s="144"/>
      <c r="B175" s="294"/>
      <c r="C175" s="145"/>
      <c r="D175" s="120">
        <v>0</v>
      </c>
      <c r="E175" s="120">
        <v>0</v>
      </c>
      <c r="F175" s="790">
        <f>SUM(F172:F174)</f>
        <v>35282.739677440004</v>
      </c>
    </row>
    <row r="176" spans="1:9" x14ac:dyDescent="0.25">
      <c r="A176" s="143"/>
      <c r="B176" s="143"/>
      <c r="C176" s="143"/>
      <c r="D176" s="143"/>
      <c r="E176" s="143"/>
      <c r="F176" s="143"/>
      <c r="G176" s="164"/>
    </row>
    <row r="177" spans="1:7" x14ac:dyDescent="0.25">
      <c r="A177" s="577" t="s">
        <v>110</v>
      </c>
      <c r="B177" s="577"/>
      <c r="C177" s="577"/>
      <c r="D177" s="577"/>
      <c r="E177" s="577"/>
      <c r="F177" s="577"/>
    </row>
    <row r="178" spans="1:7" ht="38.25" x14ac:dyDescent="0.25">
      <c r="A178" s="207" t="s">
        <v>111</v>
      </c>
      <c r="B178" s="208" t="s">
        <v>112</v>
      </c>
      <c r="C178" s="318"/>
      <c r="D178" s="208" t="s">
        <v>116</v>
      </c>
      <c r="E178" s="208" t="s">
        <v>113</v>
      </c>
      <c r="F178" s="208" t="s">
        <v>114</v>
      </c>
      <c r="G178" s="307" t="s">
        <v>6</v>
      </c>
    </row>
    <row r="179" spans="1:7" x14ac:dyDescent="0.25">
      <c r="A179" s="207">
        <v>1</v>
      </c>
      <c r="B179" s="208">
        <v>2</v>
      </c>
      <c r="C179" s="318"/>
      <c r="D179" s="208">
        <v>3</v>
      </c>
      <c r="E179" s="208">
        <v>4</v>
      </c>
      <c r="F179" s="208">
        <v>5</v>
      </c>
      <c r="G179" s="263" t="s">
        <v>326</v>
      </c>
    </row>
    <row r="180" spans="1:7" x14ac:dyDescent="0.25">
      <c r="A180" s="208" t="s">
        <v>115</v>
      </c>
      <c r="B180" s="208">
        <v>1</v>
      </c>
      <c r="C180" s="208"/>
      <c r="D180" s="208">
        <v>12</v>
      </c>
      <c r="E180" s="208">
        <v>75</v>
      </c>
      <c r="F180" s="105">
        <v>242.5</v>
      </c>
      <c r="G180" s="85">
        <f>F180*F154</f>
        <v>88.852000000000004</v>
      </c>
    </row>
    <row r="181" spans="1:7" ht="14.45" customHeight="1" x14ac:dyDescent="0.25">
      <c r="A181" s="119"/>
      <c r="B181" s="119"/>
      <c r="C181" s="119"/>
      <c r="D181" s="119"/>
      <c r="E181" s="294" t="s">
        <v>88</v>
      </c>
      <c r="F181" s="120"/>
      <c r="G181" s="264">
        <f>G180</f>
        <v>88.852000000000004</v>
      </c>
    </row>
    <row r="182" spans="1:7" x14ac:dyDescent="0.25">
      <c r="A182" s="46"/>
      <c r="B182" s="45"/>
      <c r="C182" s="45"/>
      <c r="D182" s="45"/>
      <c r="E182" s="45"/>
      <c r="F182" s="45"/>
    </row>
    <row r="183" spans="1:7" ht="15.75" x14ac:dyDescent="0.25">
      <c r="A183" s="634" t="s">
        <v>12</v>
      </c>
      <c r="B183" s="634"/>
      <c r="C183" s="634"/>
      <c r="D183" s="634"/>
      <c r="E183" s="634"/>
      <c r="F183" s="634"/>
    </row>
    <row r="184" spans="1:7" x14ac:dyDescent="0.25">
      <c r="A184" s="578"/>
      <c r="B184" s="578"/>
      <c r="C184" s="578"/>
      <c r="D184" s="578"/>
      <c r="E184" s="578"/>
      <c r="F184" s="45"/>
    </row>
    <row r="185" spans="1:7" x14ac:dyDescent="0.25">
      <c r="A185" s="45"/>
      <c r="B185" s="45"/>
      <c r="C185" s="45"/>
      <c r="D185" s="45"/>
      <c r="E185" s="45"/>
      <c r="F185" s="47">
        <f>F154</f>
        <v>0.3664</v>
      </c>
    </row>
    <row r="186" spans="1:7" x14ac:dyDescent="0.25">
      <c r="A186" s="581" t="s">
        <v>13</v>
      </c>
      <c r="B186" s="581" t="s">
        <v>11</v>
      </c>
      <c r="C186" s="311"/>
      <c r="D186" s="581" t="s">
        <v>14</v>
      </c>
      <c r="E186" s="581" t="s">
        <v>15</v>
      </c>
      <c r="F186" s="581" t="s">
        <v>6</v>
      </c>
    </row>
    <row r="187" spans="1:7" x14ac:dyDescent="0.25">
      <c r="A187" s="581"/>
      <c r="B187" s="581"/>
      <c r="C187" s="311"/>
      <c r="D187" s="581"/>
      <c r="E187" s="581"/>
      <c r="F187" s="581"/>
    </row>
    <row r="188" spans="1:7" x14ac:dyDescent="0.25">
      <c r="A188" s="311">
        <v>1</v>
      </c>
      <c r="B188" s="311">
        <v>2</v>
      </c>
      <c r="C188" s="311"/>
      <c r="D188" s="311">
        <v>3</v>
      </c>
      <c r="E188" s="311">
        <v>4</v>
      </c>
      <c r="F188" s="311" t="s">
        <v>89</v>
      </c>
    </row>
    <row r="189" spans="1:7" ht="15.75" x14ac:dyDescent="0.25">
      <c r="A189" s="207" t="str">
        <f>'патриотика0,3664'!A200</f>
        <v>Теплоэнергия</v>
      </c>
      <c r="B189" s="332" t="s">
        <v>18</v>
      </c>
      <c r="C189" s="208"/>
      <c r="D189" s="105">
        <f>'патриотика0,3664'!D200</f>
        <v>20.152000000000001</v>
      </c>
      <c r="E189" s="105">
        <f>'патриотика0,3664'!E200</f>
        <v>3520</v>
      </c>
      <c r="F189" s="54">
        <f>D189*E189+0.22</f>
        <v>70935.260000000009</v>
      </c>
    </row>
    <row r="190" spans="1:7" ht="18.75" x14ac:dyDescent="0.25">
      <c r="A190" s="207" t="str">
        <f>'патриотика0,3664'!A201</f>
        <v xml:space="preserve">Водоснабжение </v>
      </c>
      <c r="B190" s="332" t="s">
        <v>193</v>
      </c>
      <c r="C190" s="208"/>
      <c r="D190" s="105">
        <f>'патриотика0,3664'!D201</f>
        <v>38.948320000000002</v>
      </c>
      <c r="E190" s="105">
        <f>'патриотика0,3664'!E201</f>
        <v>63.4</v>
      </c>
      <c r="F190" s="54">
        <f t="shared" ref="F190:F194" si="8">D190*E190</f>
        <v>2469.323488</v>
      </c>
    </row>
    <row r="191" spans="1:7" ht="18.75" x14ac:dyDescent="0.25">
      <c r="A191" s="207" t="str">
        <f>'патриотика0,3664'!A202</f>
        <v>Водоотведение (септик)</v>
      </c>
      <c r="B191" s="332" t="s">
        <v>54</v>
      </c>
      <c r="C191" s="208"/>
      <c r="D191" s="105">
        <f>'патриотика0,3664'!D202</f>
        <v>1.0992</v>
      </c>
      <c r="E191" s="105">
        <f>'патриотика0,3664'!E202</f>
        <v>14000</v>
      </c>
      <c r="F191" s="54">
        <f t="shared" si="8"/>
        <v>15388.8</v>
      </c>
    </row>
    <row r="192" spans="1:7" ht="15.75" x14ac:dyDescent="0.25">
      <c r="A192" s="207" t="str">
        <f>'патриотика0,3664'!A203</f>
        <v>Электроэнергия</v>
      </c>
      <c r="B192" s="332" t="s">
        <v>83</v>
      </c>
      <c r="C192" s="208"/>
      <c r="D192" s="105">
        <f>'патриотика0,3664'!D203</f>
        <v>2.1983999999999999</v>
      </c>
      <c r="E192" s="105">
        <f>'патриотика0,3664'!E203</f>
        <v>7600</v>
      </c>
      <c r="F192" s="54">
        <f t="shared" si="8"/>
        <v>16707.84</v>
      </c>
    </row>
    <row r="193" spans="1:7" x14ac:dyDescent="0.25">
      <c r="A193" s="207" t="str">
        <f>'патриотика0,3664'!A204</f>
        <v>ТКО</v>
      </c>
      <c r="B193" s="311" t="s">
        <v>22</v>
      </c>
      <c r="C193" s="208"/>
      <c r="D193" s="105">
        <f>'патриотика0,3664'!D204</f>
        <v>2.9312</v>
      </c>
      <c r="E193" s="105">
        <f>'патриотика0,3664'!E204</f>
        <v>2250</v>
      </c>
      <c r="F193" s="54">
        <f t="shared" si="8"/>
        <v>6595.2</v>
      </c>
    </row>
    <row r="194" spans="1:7" ht="15.75" x14ac:dyDescent="0.25">
      <c r="A194" s="207" t="str">
        <f>'патриотика0,3664'!A205</f>
        <v>Электроэнергия (резерв)</v>
      </c>
      <c r="B194" s="332" t="s">
        <v>83</v>
      </c>
      <c r="C194" s="208"/>
      <c r="D194" s="105">
        <f>'патриотика0,3664'!D205</f>
        <v>1.8320000000000001</v>
      </c>
      <c r="E194" s="105">
        <f>'патриотика0,3664'!E205</f>
        <v>3600</v>
      </c>
      <c r="F194" s="54">
        <f t="shared" si="8"/>
        <v>6595.2</v>
      </c>
    </row>
    <row r="195" spans="1:7" x14ac:dyDescent="0.25">
      <c r="A195" s="582"/>
      <c r="B195" s="583"/>
      <c r="C195" s="583"/>
      <c r="D195" s="583"/>
      <c r="E195" s="584"/>
      <c r="F195" s="793">
        <f>SUM(F189:F194)</f>
        <v>118691.623488</v>
      </c>
    </row>
    <row r="196" spans="1:7" ht="15" hidden="1" customHeight="1" x14ac:dyDescent="0.25">
      <c r="A196" s="585" t="s">
        <v>44</v>
      </c>
      <c r="B196" s="585"/>
      <c r="C196" s="585"/>
      <c r="D196" s="585"/>
      <c r="E196" s="585"/>
      <c r="F196" s="585"/>
    </row>
    <row r="197" spans="1:7" hidden="1" x14ac:dyDescent="0.25">
      <c r="A197" s="303" t="s">
        <v>81</v>
      </c>
      <c r="B197" s="41" t="s">
        <v>191</v>
      </c>
      <c r="C197" s="41"/>
      <c r="D197" s="41"/>
      <c r="E197" s="41"/>
      <c r="F197" s="41"/>
    </row>
    <row r="198" spans="1:7" hidden="1" x14ac:dyDescent="0.25">
      <c r="D198" s="42">
        <f>F185</f>
        <v>0.3664</v>
      </c>
    </row>
    <row r="199" spans="1:7" hidden="1" x14ac:dyDescent="0.25">
      <c r="A199" s="586" t="s">
        <v>107</v>
      </c>
      <c r="B199" s="587"/>
      <c r="C199" s="94"/>
      <c r="D199" s="94" t="s">
        <v>11</v>
      </c>
      <c r="E199" s="94" t="s">
        <v>48</v>
      </c>
      <c r="F199" s="94" t="s">
        <v>15</v>
      </c>
      <c r="G199" s="298" t="s">
        <v>6</v>
      </c>
    </row>
    <row r="200" spans="1:7" hidden="1" x14ac:dyDescent="0.25">
      <c r="A200" s="586">
        <v>1</v>
      </c>
      <c r="B200" s="587"/>
      <c r="C200" s="300"/>
      <c r="D200" s="94">
        <v>2</v>
      </c>
      <c r="E200" s="94">
        <v>3</v>
      </c>
      <c r="F200" s="94">
        <v>4</v>
      </c>
      <c r="G200" s="60" t="s">
        <v>68</v>
      </c>
    </row>
    <row r="201" spans="1:7" hidden="1" x14ac:dyDescent="0.25">
      <c r="A201" s="579" t="str">
        <f>A53</f>
        <v>Суточные</v>
      </c>
      <c r="B201" s="580"/>
      <c r="C201" s="310"/>
      <c r="D201" s="94" t="str">
        <f>D53</f>
        <v>сутки</v>
      </c>
      <c r="E201" s="210">
        <f>D198</f>
        <v>0.3664</v>
      </c>
      <c r="F201" s="307">
        <f>F53</f>
        <v>450</v>
      </c>
      <c r="G201" s="60">
        <f>E201*F201</f>
        <v>164.88</v>
      </c>
    </row>
    <row r="202" spans="1:7" hidden="1" x14ac:dyDescent="0.25">
      <c r="A202" s="579" t="str">
        <f>A54</f>
        <v>Проезд</v>
      </c>
      <c r="B202" s="580"/>
      <c r="C202" s="310"/>
      <c r="D202" s="94" t="str">
        <f>D54</f>
        <v xml:space="preserve">Ед. </v>
      </c>
      <c r="E202" s="210">
        <v>0.33500000000000002</v>
      </c>
      <c r="F202" s="307">
        <f>F54</f>
        <v>8200</v>
      </c>
      <c r="G202" s="60">
        <f>E202*F202</f>
        <v>2747</v>
      </c>
    </row>
    <row r="203" spans="1:7" hidden="1" x14ac:dyDescent="0.25">
      <c r="A203" s="579" t="str">
        <f>A55</f>
        <v xml:space="preserve">Проживание </v>
      </c>
      <c r="B203" s="580"/>
      <c r="C203" s="310"/>
      <c r="D203" s="94" t="str">
        <f>D55</f>
        <v>сутки</v>
      </c>
      <c r="E203" s="210">
        <v>0.33500000000000002</v>
      </c>
      <c r="F203" s="307">
        <f>F55</f>
        <v>1257.8399999999999</v>
      </c>
      <c r="G203" s="60">
        <f>E203*F203-0.25</f>
        <v>421.12639999999999</v>
      </c>
    </row>
    <row r="204" spans="1:7" hidden="1" x14ac:dyDescent="0.25">
      <c r="A204" s="588" t="s">
        <v>106</v>
      </c>
      <c r="B204" s="589"/>
      <c r="C204" s="304"/>
      <c r="D204" s="56"/>
      <c r="E204" s="61"/>
      <c r="F204" s="61"/>
      <c r="G204" s="257">
        <v>0</v>
      </c>
    </row>
    <row r="205" spans="1:7" x14ac:dyDescent="0.25">
      <c r="A205" s="558" t="s">
        <v>36</v>
      </c>
      <c r="B205" s="558"/>
      <c r="C205" s="558"/>
      <c r="D205" s="558"/>
      <c r="E205" s="558"/>
      <c r="F205" s="558"/>
    </row>
    <row r="206" spans="1:7" x14ac:dyDescent="0.25">
      <c r="D206" s="48">
        <f>D198</f>
        <v>0.3664</v>
      </c>
    </row>
    <row r="207" spans="1:7" x14ac:dyDescent="0.25">
      <c r="A207" s="559" t="s">
        <v>24</v>
      </c>
      <c r="B207" s="559" t="s">
        <v>11</v>
      </c>
      <c r="C207" s="94"/>
      <c r="D207" s="559" t="s">
        <v>48</v>
      </c>
      <c r="E207" s="559" t="s">
        <v>15</v>
      </c>
      <c r="F207" s="574" t="s">
        <v>177</v>
      </c>
      <c r="G207" s="575" t="s">
        <v>6</v>
      </c>
    </row>
    <row r="208" spans="1:7" ht="3.6" customHeight="1" x14ac:dyDescent="0.25">
      <c r="A208" s="559"/>
      <c r="B208" s="559"/>
      <c r="C208" s="94"/>
      <c r="D208" s="559"/>
      <c r="E208" s="559"/>
      <c r="F208" s="574"/>
      <c r="G208" s="575"/>
    </row>
    <row r="209" spans="1:7" x14ac:dyDescent="0.25">
      <c r="A209" s="94">
        <v>1</v>
      </c>
      <c r="B209" s="94">
        <v>2</v>
      </c>
      <c r="C209" s="94"/>
      <c r="D209" s="94">
        <v>3</v>
      </c>
      <c r="E209" s="94">
        <v>4</v>
      </c>
      <c r="F209" s="94">
        <v>5</v>
      </c>
      <c r="G209" s="60" t="s">
        <v>69</v>
      </c>
    </row>
    <row r="210" spans="1:7" ht="15.75" x14ac:dyDescent="0.25">
      <c r="A210" s="387" t="s">
        <v>244</v>
      </c>
      <c r="B210" s="208" t="s">
        <v>192</v>
      </c>
      <c r="C210" s="208"/>
      <c r="D210" s="368">
        <f>'патриотика0,3664'!D231</f>
        <v>0</v>
      </c>
      <c r="E210" s="362">
        <f>'патриотика0,3664'!E231</f>
        <v>6.5</v>
      </c>
      <c r="F210" s="94">
        <v>12</v>
      </c>
      <c r="G210" s="60">
        <f t="shared" ref="G210:G214" si="9">D210*E210*F210</f>
        <v>0</v>
      </c>
    </row>
    <row r="211" spans="1:7" ht="15.75" x14ac:dyDescent="0.25">
      <c r="A211" s="387" t="s">
        <v>245</v>
      </c>
      <c r="B211" s="208" t="s">
        <v>192</v>
      </c>
      <c r="C211" s="208"/>
      <c r="D211" s="368">
        <f>'патриотика0,3664'!D232</f>
        <v>13.74</v>
      </c>
      <c r="E211" s="362">
        <f>'патриотика0,3664'!E232</f>
        <v>4</v>
      </c>
      <c r="F211" s="94">
        <v>12</v>
      </c>
      <c r="G211" s="60">
        <f t="shared" si="9"/>
        <v>659.52</v>
      </c>
    </row>
    <row r="212" spans="1:7" ht="15.75" x14ac:dyDescent="0.25">
      <c r="A212" s="387" t="s">
        <v>176</v>
      </c>
      <c r="B212" s="208" t="s">
        <v>192</v>
      </c>
      <c r="C212" s="208"/>
      <c r="D212" s="368">
        <f>'патриотика0,3664'!D233</f>
        <v>0.3664</v>
      </c>
      <c r="E212" s="362">
        <f>'патриотика0,3664'!E233</f>
        <v>2183</v>
      </c>
      <c r="F212" s="94">
        <v>12</v>
      </c>
      <c r="G212" s="60">
        <f t="shared" si="9"/>
        <v>9598.2144000000008</v>
      </c>
    </row>
    <row r="213" spans="1:7" ht="15.75" x14ac:dyDescent="0.25">
      <c r="A213" s="387" t="s">
        <v>246</v>
      </c>
      <c r="B213" s="208" t="s">
        <v>192</v>
      </c>
      <c r="C213" s="208"/>
      <c r="D213" s="368">
        <f>'патриотика0,3664'!D234</f>
        <v>0.3664</v>
      </c>
      <c r="E213" s="362">
        <f>'патриотика0,3664'!E234</f>
        <v>16800</v>
      </c>
      <c r="F213" s="94">
        <v>12</v>
      </c>
      <c r="G213" s="60">
        <f>D213*E213*F213+1.46</f>
        <v>73867.700000000012</v>
      </c>
    </row>
    <row r="214" spans="1:7" ht="15.75" x14ac:dyDescent="0.25">
      <c r="A214" s="387" t="s">
        <v>247</v>
      </c>
      <c r="B214" s="208" t="s">
        <v>192</v>
      </c>
      <c r="C214" s="208"/>
      <c r="D214" s="368">
        <f>'патриотика0,3664'!D235</f>
        <v>0.3664</v>
      </c>
      <c r="E214" s="362">
        <f>'патриотика0,3664'!E235</f>
        <v>2260.8000000000002</v>
      </c>
      <c r="F214" s="94">
        <v>1</v>
      </c>
      <c r="G214" s="60">
        <f t="shared" si="9"/>
        <v>828.35712000000012</v>
      </c>
    </row>
    <row r="215" spans="1:7" x14ac:dyDescent="0.25">
      <c r="A215" s="576" t="s">
        <v>26</v>
      </c>
      <c r="B215" s="576"/>
      <c r="C215" s="576"/>
      <c r="D215" s="576"/>
      <c r="E215" s="576"/>
      <c r="F215" s="576"/>
      <c r="G215" s="262">
        <f>SUM(G210:G214)</f>
        <v>84953.791520000013</v>
      </c>
    </row>
    <row r="216" spans="1:7" x14ac:dyDescent="0.25">
      <c r="A216" s="558" t="s">
        <v>55</v>
      </c>
      <c r="B216" s="558"/>
      <c r="C216" s="558"/>
      <c r="D216" s="558"/>
      <c r="E216" s="558"/>
      <c r="F216" s="558"/>
    </row>
    <row r="217" spans="1:7" x14ac:dyDescent="0.25">
      <c r="D217" s="48">
        <f>D206</f>
        <v>0.3664</v>
      </c>
    </row>
    <row r="218" spans="1:7" x14ac:dyDescent="0.25">
      <c r="A218" s="559" t="s">
        <v>194</v>
      </c>
      <c r="B218" s="559" t="s">
        <v>11</v>
      </c>
      <c r="C218" s="94"/>
      <c r="D218" s="559" t="s">
        <v>48</v>
      </c>
      <c r="E218" s="559" t="s">
        <v>15</v>
      </c>
      <c r="F218" s="559" t="s">
        <v>25</v>
      </c>
      <c r="G218" s="572" t="s">
        <v>6</v>
      </c>
    </row>
    <row r="219" spans="1:7" hidden="1" x14ac:dyDescent="0.25">
      <c r="A219" s="559"/>
      <c r="B219" s="559"/>
      <c r="C219" s="94"/>
      <c r="D219" s="559"/>
      <c r="E219" s="559"/>
      <c r="F219" s="559"/>
      <c r="G219" s="573"/>
    </row>
    <row r="220" spans="1:7" x14ac:dyDescent="0.25">
      <c r="A220" s="94">
        <v>1</v>
      </c>
      <c r="B220" s="94">
        <v>2</v>
      </c>
      <c r="C220" s="94"/>
      <c r="D220" s="94">
        <v>3</v>
      </c>
      <c r="E220" s="94">
        <v>4</v>
      </c>
      <c r="F220" s="94">
        <v>5</v>
      </c>
      <c r="G220" s="55" t="s">
        <v>70</v>
      </c>
    </row>
    <row r="221" spans="1:7" hidden="1" x14ac:dyDescent="0.25">
      <c r="A221" s="118" t="s">
        <v>208</v>
      </c>
      <c r="B221" s="94" t="s">
        <v>122</v>
      </c>
      <c r="C221" s="94"/>
      <c r="D221" s="94">
        <v>0</v>
      </c>
      <c r="E221" s="94">
        <v>0</v>
      </c>
      <c r="F221" s="94">
        <v>1</v>
      </c>
      <c r="G221" s="55">
        <f>D221*E221</f>
        <v>0</v>
      </c>
    </row>
    <row r="222" spans="1:7" x14ac:dyDescent="0.25">
      <c r="A222" s="51" t="s">
        <v>178</v>
      </c>
      <c r="B222" s="94" t="s">
        <v>22</v>
      </c>
      <c r="C222" s="94"/>
      <c r="D222" s="94">
        <f>1*D217</f>
        <v>0.3664</v>
      </c>
      <c r="E222" s="307">
        <f>'патриотика0,3664'!E243</f>
        <v>55000</v>
      </c>
      <c r="F222" s="94">
        <v>1</v>
      </c>
      <c r="G222" s="55">
        <f>D222*E222*F222</f>
        <v>20152</v>
      </c>
    </row>
    <row r="223" spans="1:7" x14ac:dyDescent="0.25">
      <c r="A223" s="567" t="s">
        <v>56</v>
      </c>
      <c r="B223" s="568"/>
      <c r="C223" s="568"/>
      <c r="D223" s="568"/>
      <c r="E223" s="568"/>
      <c r="F223" s="569"/>
      <c r="G223" s="266">
        <f>SUM(G221:G222)</f>
        <v>20152</v>
      </c>
    </row>
    <row r="224" spans="1:7" x14ac:dyDescent="0.25">
      <c r="A224" s="558" t="s">
        <v>19</v>
      </c>
      <c r="B224" s="558"/>
      <c r="C224" s="558"/>
      <c r="D224" s="558"/>
      <c r="E224" s="558"/>
      <c r="F224" s="558"/>
    </row>
    <row r="225" spans="1:6" x14ac:dyDescent="0.25">
      <c r="A225" s="570" t="s">
        <v>20</v>
      </c>
      <c r="B225" s="570"/>
      <c r="C225" s="570"/>
      <c r="D225" s="570"/>
      <c r="E225" s="570"/>
      <c r="F225" s="570"/>
    </row>
    <row r="226" spans="1:6" x14ac:dyDescent="0.25">
      <c r="D226" s="48">
        <f>D217</f>
        <v>0.3664</v>
      </c>
    </row>
    <row r="227" spans="1:6" x14ac:dyDescent="0.25">
      <c r="A227" s="559" t="s">
        <v>21</v>
      </c>
      <c r="B227" s="559" t="s">
        <v>11</v>
      </c>
      <c r="C227" s="94"/>
      <c r="D227" s="559" t="s">
        <v>14</v>
      </c>
      <c r="E227" s="559" t="s">
        <v>15</v>
      </c>
      <c r="F227" s="559" t="s">
        <v>6</v>
      </c>
    </row>
    <row r="228" spans="1:6" x14ac:dyDescent="0.25">
      <c r="A228" s="559"/>
      <c r="B228" s="559"/>
      <c r="C228" s="94"/>
      <c r="D228" s="559"/>
      <c r="E228" s="559"/>
      <c r="F228" s="559"/>
    </row>
    <row r="229" spans="1:6" x14ac:dyDescent="0.25">
      <c r="A229" s="305">
        <v>1</v>
      </c>
      <c r="B229" s="305">
        <v>2</v>
      </c>
      <c r="C229" s="305"/>
      <c r="D229" s="305">
        <v>3</v>
      </c>
      <c r="E229" s="305">
        <v>7</v>
      </c>
      <c r="F229" s="305" t="s">
        <v>180</v>
      </c>
    </row>
    <row r="230" spans="1:6" x14ac:dyDescent="0.25">
      <c r="A230" s="407" t="str">
        <f>'патриотика0,3664'!A250</f>
        <v xml:space="preserve">Мониторинг систем пожарной сигнализации  </v>
      </c>
      <c r="B230" s="208" t="str">
        <f t="shared" ref="B230:B231" si="10">$B$222</f>
        <v>договор</v>
      </c>
      <c r="C230" s="305"/>
      <c r="D230" s="305">
        <f>'патриотика0,3664'!D250</f>
        <v>4.3967999999999998</v>
      </c>
      <c r="E230" s="305">
        <f>'патриотика0,3664'!E250</f>
        <v>2000</v>
      </c>
      <c r="F230" s="466">
        <f t="shared" ref="F230:F231" si="11">D230*E230</f>
        <v>8793.6</v>
      </c>
    </row>
    <row r="231" spans="1:6" x14ac:dyDescent="0.25">
      <c r="A231" s="407" t="str">
        <f>'патриотика0,3664'!A251</f>
        <v xml:space="preserve">Уборка территории от снега </v>
      </c>
      <c r="B231" s="208" t="str">
        <f t="shared" si="10"/>
        <v>договор</v>
      </c>
      <c r="C231" s="305"/>
      <c r="D231" s="305">
        <f>'патриотика0,3664'!D251</f>
        <v>0.73280000000000001</v>
      </c>
      <c r="E231" s="305">
        <f>'патриотика0,3664'!E251</f>
        <v>39000</v>
      </c>
      <c r="F231" s="466">
        <f t="shared" si="11"/>
        <v>28579.200000000001</v>
      </c>
    </row>
    <row r="232" spans="1:6" x14ac:dyDescent="0.25">
      <c r="A232" s="407" t="str">
        <f>'патриотика0,3664'!A252</f>
        <v>Профилактическая дезинфекция</v>
      </c>
      <c r="B232" s="208" t="str">
        <f>$B$222</f>
        <v>договор</v>
      </c>
      <c r="C232" s="208"/>
      <c r="D232" s="305">
        <f>'патриотика0,3664'!D252</f>
        <v>0.3664</v>
      </c>
      <c r="E232" s="305">
        <f>'патриотика0,3664'!E252</f>
        <v>6602.4</v>
      </c>
      <c r="F232" s="466">
        <f>D232*E232</f>
        <v>2419.1193599999997</v>
      </c>
    </row>
    <row r="233" spans="1:6" x14ac:dyDescent="0.25">
      <c r="A233" s="407" t="str">
        <f>'патриотика0,3664'!A253</f>
        <v>Обслуживание системы видеонаблюдения</v>
      </c>
      <c r="B233" s="208" t="str">
        <f t="shared" ref="B233:B251" si="12">$B$222</f>
        <v>договор</v>
      </c>
      <c r="C233" s="90"/>
      <c r="D233" s="305">
        <f>'патриотика0,3664'!D253</f>
        <v>4.3967999999999998</v>
      </c>
      <c r="E233" s="305">
        <f>'патриотика0,3664'!E253</f>
        <v>3000</v>
      </c>
      <c r="F233" s="466">
        <f t="shared" ref="F233:F262" si="13">D233*E233</f>
        <v>13190.4</v>
      </c>
    </row>
    <row r="234" spans="1:6" ht="30" x14ac:dyDescent="0.25">
      <c r="A234" s="407" t="str">
        <f>'патриотика0,3664'!A254</f>
        <v>Комплексное обслуживание системы тепловодоснабжения и конструктивных элементов здания</v>
      </c>
      <c r="B234" s="208" t="str">
        <f t="shared" si="12"/>
        <v>договор</v>
      </c>
      <c r="C234" s="90"/>
      <c r="D234" s="305">
        <f>'патриотика0,3664'!D254</f>
        <v>0.3664</v>
      </c>
      <c r="E234" s="305">
        <f>'патриотика0,3664'!E254</f>
        <v>70000</v>
      </c>
      <c r="F234" s="466">
        <f t="shared" si="13"/>
        <v>25648</v>
      </c>
    </row>
    <row r="235" spans="1:6" ht="30" customHeight="1" x14ac:dyDescent="0.25">
      <c r="A235" s="407" t="str">
        <f>'патриотика0,3664'!A255</f>
        <v>Договор осмотр технического состояния автомобиля</v>
      </c>
      <c r="B235" s="208" t="str">
        <f t="shared" si="12"/>
        <v>договор</v>
      </c>
      <c r="C235" s="90"/>
      <c r="D235" s="305">
        <f>'патриотика0,3664'!D255</f>
        <v>76.944000000000003</v>
      </c>
      <c r="E235" s="305">
        <f>'патриотика0,3664'!E255</f>
        <v>217.3</v>
      </c>
      <c r="F235" s="466">
        <f t="shared" si="13"/>
        <v>16719.931200000003</v>
      </c>
    </row>
    <row r="236" spans="1:6" x14ac:dyDescent="0.25">
      <c r="A236" s="407" t="str">
        <f>'патриотика0,3664'!A256</f>
        <v>Техническое обслуживание систем пожарной сигнализации</v>
      </c>
      <c r="B236" s="208" t="str">
        <f t="shared" si="12"/>
        <v>договор</v>
      </c>
      <c r="C236" s="90"/>
      <c r="D236" s="305">
        <f>'патриотика0,3664'!D256</f>
        <v>4.3967999999999998</v>
      </c>
      <c r="E236" s="305">
        <f>'патриотика0,3664'!E256</f>
        <v>1000</v>
      </c>
      <c r="F236" s="466">
        <f t="shared" si="13"/>
        <v>4396.8</v>
      </c>
    </row>
    <row r="237" spans="1:6" x14ac:dyDescent="0.25">
      <c r="A237" s="407" t="str">
        <f>'патриотика0,3664'!A257</f>
        <v>Заправка катриджей</v>
      </c>
      <c r="B237" s="208" t="str">
        <f t="shared" si="12"/>
        <v>договор</v>
      </c>
      <c r="C237" s="90"/>
      <c r="D237" s="305">
        <f>'патриотика0,3664'!D257</f>
        <v>3.6640000000000001</v>
      </c>
      <c r="E237" s="305">
        <f>'патриотика0,3664'!E257</f>
        <v>61.46</v>
      </c>
      <c r="F237" s="466">
        <f t="shared" si="13"/>
        <v>225.18944000000002</v>
      </c>
    </row>
    <row r="238" spans="1:6" hidden="1" x14ac:dyDescent="0.25">
      <c r="A238" s="407" t="str">
        <f>'патриотика0,3664'!A258</f>
        <v>Возмещение мед осмотра (112/212)</v>
      </c>
      <c r="B238" s="208" t="str">
        <f t="shared" si="12"/>
        <v>договор</v>
      </c>
      <c r="C238" s="90"/>
      <c r="D238" s="305">
        <f>'патриотика0,3664'!D258</f>
        <v>0.73280000000000001</v>
      </c>
      <c r="E238" s="305">
        <f>'патриотика0,3664'!E258</f>
        <v>0</v>
      </c>
      <c r="F238" s="307">
        <f t="shared" si="13"/>
        <v>0</v>
      </c>
    </row>
    <row r="239" spans="1:6" x14ac:dyDescent="0.25">
      <c r="A239" s="407" t="str">
        <f>'патриотика0,3664'!A259</f>
        <v>Услуги СЕМИС подписка</v>
      </c>
      <c r="B239" s="208" t="str">
        <f t="shared" si="12"/>
        <v>договор</v>
      </c>
      <c r="C239" s="246"/>
      <c r="D239" s="305">
        <f>'патриотика0,3664'!D259</f>
        <v>0.3664</v>
      </c>
      <c r="E239" s="305">
        <f>'патриотика0,3664'!E259</f>
        <v>850</v>
      </c>
      <c r="F239" s="307">
        <f t="shared" si="13"/>
        <v>311.44</v>
      </c>
    </row>
    <row r="240" spans="1:6" x14ac:dyDescent="0.25">
      <c r="A240" s="407" t="str">
        <f>'патриотика0,3664'!A260</f>
        <v>Работы по специальной оценке условий труда</v>
      </c>
      <c r="B240" s="208" t="str">
        <f t="shared" si="12"/>
        <v>договор</v>
      </c>
      <c r="C240" s="90"/>
      <c r="D240" s="305">
        <f>'патриотика0,3664'!D260</f>
        <v>0.3664</v>
      </c>
      <c r="E240" s="305">
        <f>'патриотика0,3664'!E260</f>
        <v>16800</v>
      </c>
      <c r="F240" s="307">
        <f t="shared" si="13"/>
        <v>6155.52</v>
      </c>
    </row>
    <row r="241" spans="1:6" x14ac:dyDescent="0.25">
      <c r="A241" s="407" t="str">
        <f>'патриотика0,3664'!A261</f>
        <v>Оценка профессиональных рисков охраны труда</v>
      </c>
      <c r="B241" s="208" t="str">
        <f t="shared" si="12"/>
        <v>договор</v>
      </c>
      <c r="C241" s="90"/>
      <c r="D241" s="305">
        <f>'патриотика0,3664'!D261</f>
        <v>0.3664</v>
      </c>
      <c r="E241" s="305">
        <f>'патриотика0,3664'!E261</f>
        <v>6600</v>
      </c>
      <c r="F241" s="307">
        <f t="shared" si="13"/>
        <v>2418.2400000000002</v>
      </c>
    </row>
    <row r="242" spans="1:6" x14ac:dyDescent="0.25">
      <c r="A242" s="407" t="str">
        <f>'патриотика0,3664'!A262</f>
        <v>Изготовление площадки на заднем дворе учреждения</v>
      </c>
      <c r="B242" s="208" t="str">
        <f t="shared" si="12"/>
        <v>договор</v>
      </c>
      <c r="C242" s="90"/>
      <c r="D242" s="305">
        <f>'патриотика0,3664'!D262</f>
        <v>0.3664</v>
      </c>
      <c r="E242" s="305">
        <f>'патриотика0,3664'!E262</f>
        <v>4050</v>
      </c>
      <c r="F242" s="307">
        <f t="shared" si="13"/>
        <v>1483.92</v>
      </c>
    </row>
    <row r="243" spans="1:6" x14ac:dyDescent="0.25">
      <c r="A243" s="407" t="str">
        <f>'патриотика0,3664'!A263</f>
        <v>Предрейсовое медицинское обследование 200дней*85руб</v>
      </c>
      <c r="B243" s="208" t="str">
        <f t="shared" si="12"/>
        <v>договор</v>
      </c>
      <c r="C243" s="90"/>
      <c r="D243" s="305">
        <f>'патриотика0,3664'!D263</f>
        <v>153.88800000000001</v>
      </c>
      <c r="E243" s="305">
        <f>'патриотика0,3664'!E263</f>
        <v>85</v>
      </c>
      <c r="F243" s="307">
        <f t="shared" si="13"/>
        <v>13080.48</v>
      </c>
    </row>
    <row r="244" spans="1:6" x14ac:dyDescent="0.25">
      <c r="A244" s="407" t="str">
        <f>'патриотика0,3664'!A264</f>
        <v xml:space="preserve">Услуги охраны  </v>
      </c>
      <c r="B244" s="208" t="str">
        <f t="shared" si="12"/>
        <v>договор</v>
      </c>
      <c r="C244" s="90"/>
      <c r="D244" s="305">
        <f>'патриотика0,3664'!D264</f>
        <v>4.3967999999999998</v>
      </c>
      <c r="E244" s="305">
        <f>'патриотика0,3664'!E264</f>
        <v>8000</v>
      </c>
      <c r="F244" s="307">
        <f t="shared" si="13"/>
        <v>35174.400000000001</v>
      </c>
    </row>
    <row r="245" spans="1:6" ht="30" x14ac:dyDescent="0.25">
      <c r="A245" s="407" t="str">
        <f>'патриотика0,3664'!A265</f>
        <v>Обслуживание систем охранных средств сигнализации (тревожная кнопка)</v>
      </c>
      <c r="B245" s="208" t="str">
        <f t="shared" si="12"/>
        <v>договор</v>
      </c>
      <c r="C245" s="247"/>
      <c r="D245" s="305">
        <f>'патриотика0,3664'!D265</f>
        <v>4.3967999999999998</v>
      </c>
      <c r="E245" s="305">
        <f>'патриотика0,3664'!E265</f>
        <v>5000</v>
      </c>
      <c r="F245" s="307">
        <f t="shared" si="13"/>
        <v>21984</v>
      </c>
    </row>
    <row r="246" spans="1:6" hidden="1" x14ac:dyDescent="0.25">
      <c r="A246" s="407" t="str">
        <f>'патриотика0,3664'!A266</f>
        <v>Медосмотр при устройстве на работу</v>
      </c>
      <c r="B246" s="208" t="str">
        <f t="shared" si="12"/>
        <v>договор</v>
      </c>
      <c r="C246" s="247"/>
      <c r="D246" s="305">
        <f>'патриотика0,3664'!D266</f>
        <v>0</v>
      </c>
      <c r="E246" s="305">
        <f>'патриотика0,3664'!E266</f>
        <v>0</v>
      </c>
      <c r="F246" s="307">
        <f t="shared" si="13"/>
        <v>0</v>
      </c>
    </row>
    <row r="247" spans="1:6" hidden="1" x14ac:dyDescent="0.25">
      <c r="A247" s="407" t="str">
        <f>'патриотика0,3664'!A267</f>
        <v>Страховая премия по полису ОСАГО за УАЗ</v>
      </c>
      <c r="B247" s="208" t="str">
        <f t="shared" si="12"/>
        <v>договор</v>
      </c>
      <c r="C247" s="247"/>
      <c r="D247" s="305">
        <f>'патриотика0,3664'!D267</f>
        <v>0</v>
      </c>
      <c r="E247" s="305">
        <f>'патриотика0,3664'!E267</f>
        <v>0</v>
      </c>
      <c r="F247" s="307">
        <f t="shared" si="13"/>
        <v>0</v>
      </c>
    </row>
    <row r="248" spans="1:6" ht="30" hidden="1" x14ac:dyDescent="0.25">
      <c r="A248" s="407" t="str">
        <f>'патриотика0,3664'!A268</f>
        <v>Диагностика бытовой и оргтехники для определения возможности ее дальнейшего использования (244/226)</v>
      </c>
      <c r="B248" s="208" t="str">
        <f t="shared" si="12"/>
        <v>договор</v>
      </c>
      <c r="C248" s="247"/>
      <c r="D248" s="305">
        <f>'патриотика0,3664'!D268</f>
        <v>0</v>
      </c>
      <c r="E248" s="305">
        <f>'патриотика0,3664'!E268</f>
        <v>0</v>
      </c>
      <c r="F248" s="307">
        <f t="shared" si="13"/>
        <v>0</v>
      </c>
    </row>
    <row r="249" spans="1:6" hidden="1" x14ac:dyDescent="0.25">
      <c r="A249" s="407" t="str">
        <f>'патриотика0,3664'!A269</f>
        <v>Изготовление снежных фигур</v>
      </c>
      <c r="B249" s="208" t="str">
        <f t="shared" si="12"/>
        <v>договор</v>
      </c>
      <c r="C249" s="247"/>
      <c r="D249" s="305">
        <f>'патриотика0,3664'!D269</f>
        <v>0</v>
      </c>
      <c r="E249" s="305">
        <f>'патриотика0,3664'!E269</f>
        <v>0</v>
      </c>
      <c r="F249" s="307">
        <f t="shared" si="13"/>
        <v>0</v>
      </c>
    </row>
    <row r="250" spans="1:6" hidden="1" x14ac:dyDescent="0.25">
      <c r="A250" s="407" t="str">
        <f>'патриотика0,3664'!A270</f>
        <v>Приобретение программного обеспечения</v>
      </c>
      <c r="B250" s="208" t="str">
        <f t="shared" si="12"/>
        <v>договор</v>
      </c>
      <c r="C250" s="247"/>
      <c r="D250" s="305">
        <f>'патриотика0,3664'!D270</f>
        <v>0</v>
      </c>
      <c r="E250" s="305">
        <f>'патриотика0,3664'!E270</f>
        <v>0</v>
      </c>
      <c r="F250" s="307">
        <f t="shared" si="13"/>
        <v>0</v>
      </c>
    </row>
    <row r="251" spans="1:6" hidden="1" x14ac:dyDescent="0.25">
      <c r="A251" s="407" t="str">
        <f>'патриотика0,3664'!A271</f>
        <v>Оплата пени, штрафов (853/291)</v>
      </c>
      <c r="B251" s="208" t="str">
        <f t="shared" si="12"/>
        <v>договор</v>
      </c>
      <c r="C251" s="247"/>
      <c r="D251" s="305">
        <f>'патриотика0,3664'!D271</f>
        <v>0</v>
      </c>
      <c r="E251" s="305">
        <f>'патриотика0,3664'!E271</f>
        <v>0</v>
      </c>
      <c r="F251" s="307">
        <f t="shared" ref="F251" si="14">D251*E251</f>
        <v>0</v>
      </c>
    </row>
    <row r="252" spans="1:6" hidden="1" x14ac:dyDescent="0.25">
      <c r="A252" s="388"/>
      <c r="B252" s="326"/>
      <c r="C252" s="389"/>
      <c r="D252" s="326"/>
      <c r="E252" s="390">
        <v>9600</v>
      </c>
      <c r="F252" s="227">
        <f t="shared" si="13"/>
        <v>0</v>
      </c>
    </row>
    <row r="253" spans="1:6" hidden="1" x14ac:dyDescent="0.25">
      <c r="A253" s="245"/>
      <c r="B253" s="208"/>
      <c r="C253" s="247"/>
      <c r="D253" s="208"/>
      <c r="E253" s="248">
        <v>9500</v>
      </c>
      <c r="F253" s="307">
        <f t="shared" si="13"/>
        <v>0</v>
      </c>
    </row>
    <row r="254" spans="1:6" hidden="1" x14ac:dyDescent="0.25">
      <c r="A254" s="245"/>
      <c r="B254" s="208"/>
      <c r="C254" s="247"/>
      <c r="D254" s="208"/>
      <c r="E254" s="248">
        <v>5000</v>
      </c>
      <c r="F254" s="307">
        <f t="shared" si="13"/>
        <v>0</v>
      </c>
    </row>
    <row r="255" spans="1:6" hidden="1" x14ac:dyDescent="0.25">
      <c r="A255" s="245"/>
      <c r="B255" s="208"/>
      <c r="C255" s="247"/>
      <c r="D255" s="208"/>
      <c r="E255" s="248">
        <v>15000</v>
      </c>
      <c r="F255" s="307">
        <f t="shared" si="13"/>
        <v>0</v>
      </c>
    </row>
    <row r="256" spans="1:6" hidden="1" x14ac:dyDescent="0.25">
      <c r="A256" s="89"/>
      <c r="B256" s="208"/>
      <c r="C256" s="90"/>
      <c r="D256" s="208"/>
      <c r="E256" s="326">
        <v>2000</v>
      </c>
      <c r="F256" s="307">
        <f t="shared" si="13"/>
        <v>0</v>
      </c>
    </row>
    <row r="257" spans="1:7" hidden="1" x14ac:dyDescent="0.25">
      <c r="A257" s="89"/>
      <c r="B257" s="208"/>
      <c r="C257" s="90"/>
      <c r="D257" s="208"/>
      <c r="E257" s="326">
        <v>2000</v>
      </c>
      <c r="F257" s="307">
        <f t="shared" si="13"/>
        <v>0</v>
      </c>
    </row>
    <row r="258" spans="1:7" hidden="1" x14ac:dyDescent="0.25">
      <c r="A258" s="89"/>
      <c r="B258" s="208"/>
      <c r="C258" s="90"/>
      <c r="D258" s="208"/>
      <c r="E258" s="326">
        <v>2000</v>
      </c>
      <c r="F258" s="307">
        <f t="shared" si="13"/>
        <v>0</v>
      </c>
    </row>
    <row r="259" spans="1:7" hidden="1" x14ac:dyDescent="0.25">
      <c r="A259" s="89"/>
      <c r="B259" s="208"/>
      <c r="C259" s="90"/>
      <c r="D259" s="208"/>
      <c r="E259" s="326">
        <v>2000</v>
      </c>
      <c r="F259" s="307">
        <f t="shared" si="13"/>
        <v>0</v>
      </c>
    </row>
    <row r="260" spans="1:7" hidden="1" x14ac:dyDescent="0.25">
      <c r="A260" s="89"/>
      <c r="B260" s="208"/>
      <c r="C260" s="90"/>
      <c r="D260" s="208"/>
      <c r="E260" s="326">
        <v>2000</v>
      </c>
      <c r="F260" s="307">
        <f t="shared" si="13"/>
        <v>0</v>
      </c>
    </row>
    <row r="261" spans="1:7" hidden="1" x14ac:dyDescent="0.25">
      <c r="A261" s="89"/>
      <c r="B261" s="208"/>
      <c r="C261" s="90"/>
      <c r="D261" s="208"/>
      <c r="E261" s="326">
        <v>2500</v>
      </c>
      <c r="F261" s="307">
        <f t="shared" si="13"/>
        <v>0</v>
      </c>
    </row>
    <row r="262" spans="1:7" hidden="1" x14ac:dyDescent="0.25">
      <c r="A262" s="89"/>
      <c r="B262" s="208"/>
      <c r="C262" s="90"/>
      <c r="D262" s="208"/>
      <c r="E262" s="208">
        <v>7500</v>
      </c>
      <c r="F262" s="307">
        <f t="shared" si="13"/>
        <v>0</v>
      </c>
    </row>
    <row r="263" spans="1:7" x14ac:dyDescent="0.25">
      <c r="A263" s="560" t="s">
        <v>23</v>
      </c>
      <c r="B263" s="561"/>
      <c r="C263" s="561"/>
      <c r="D263" s="561"/>
      <c r="E263" s="562"/>
      <c r="F263" s="267">
        <f>SUM(F230:F262)</f>
        <v>180580.24000000002</v>
      </c>
    </row>
    <row r="264" spans="1:7" x14ac:dyDescent="0.25">
      <c r="A264" s="563" t="s">
        <v>29</v>
      </c>
      <c r="B264" s="564"/>
      <c r="C264" s="564"/>
      <c r="D264" s="564"/>
      <c r="E264" s="564"/>
      <c r="F264" s="565"/>
    </row>
    <row r="265" spans="1:7" x14ac:dyDescent="0.25">
      <c r="A265" s="379">
        <f>D226</f>
        <v>0.3664</v>
      </c>
      <c r="B265" s="380"/>
      <c r="C265" s="380"/>
      <c r="D265" s="380"/>
      <c r="E265" s="380"/>
      <c r="F265" s="381"/>
    </row>
    <row r="266" spans="1:7" x14ac:dyDescent="0.25">
      <c r="A266" s="566" t="s">
        <v>30</v>
      </c>
      <c r="B266" s="566" t="s">
        <v>11</v>
      </c>
      <c r="C266" s="316"/>
      <c r="D266" s="566" t="s">
        <v>14</v>
      </c>
      <c r="E266" s="566" t="s">
        <v>15</v>
      </c>
      <c r="F266" s="566" t="s">
        <v>6</v>
      </c>
    </row>
    <row r="267" spans="1:7" x14ac:dyDescent="0.25">
      <c r="A267" s="566"/>
      <c r="B267" s="566"/>
      <c r="C267" s="316"/>
      <c r="D267" s="566"/>
      <c r="E267" s="566"/>
      <c r="F267" s="566"/>
    </row>
    <row r="268" spans="1:7" x14ac:dyDescent="0.25">
      <c r="A268" s="316">
        <v>1</v>
      </c>
      <c r="B268" s="316">
        <v>2</v>
      </c>
      <c r="C268" s="316"/>
      <c r="D268" s="316">
        <v>3</v>
      </c>
      <c r="E268" s="316">
        <v>4</v>
      </c>
      <c r="F268" s="316" t="s">
        <v>109</v>
      </c>
    </row>
    <row r="269" spans="1:7" x14ac:dyDescent="0.25">
      <c r="A269" s="442" t="str">
        <f>'патриотика0,3664'!A289</f>
        <v>Обучение персонала</v>
      </c>
      <c r="B269" s="316" t="s">
        <v>22</v>
      </c>
      <c r="C269" s="316"/>
      <c r="D269" s="316">
        <f>'патриотика0,3664'!D289</f>
        <v>0.3664</v>
      </c>
      <c r="E269" s="316">
        <f>'патриотика0,3664'!E289</f>
        <v>12000</v>
      </c>
      <c r="F269" s="201">
        <f t="shared" ref="F269:F270" si="15">D269*E269</f>
        <v>4396.8</v>
      </c>
    </row>
    <row r="270" spans="1:7" x14ac:dyDescent="0.25">
      <c r="A270" s="442" t="str">
        <f>'патриотика0,3664'!A290</f>
        <v>Переподготовка</v>
      </c>
      <c r="B270" s="316" t="s">
        <v>22</v>
      </c>
      <c r="C270" s="316"/>
      <c r="D270" s="316">
        <f>'патриотика0,3664'!D290</f>
        <v>1.0992</v>
      </c>
      <c r="E270" s="316">
        <f>'патриотика0,3664'!E290</f>
        <v>0</v>
      </c>
      <c r="F270" s="201">
        <f t="shared" si="15"/>
        <v>0</v>
      </c>
    </row>
    <row r="271" spans="1:7" x14ac:dyDescent="0.25">
      <c r="A271" s="442" t="str">
        <f>'патриотика0,3664'!A291</f>
        <v>Пиломатериал</v>
      </c>
      <c r="B271" s="202" t="s">
        <v>84</v>
      </c>
      <c r="C271" s="199"/>
      <c r="D271" s="316">
        <f>'патриотика0,3664'!D291</f>
        <v>2.5648</v>
      </c>
      <c r="E271" s="316">
        <f>'патриотика0,3664'!E291</f>
        <v>17285.71</v>
      </c>
      <c r="F271" s="201">
        <f>D271*E271</f>
        <v>44334.389007999998</v>
      </c>
      <c r="G271" s="391"/>
    </row>
    <row r="272" spans="1:7" x14ac:dyDescent="0.25">
      <c r="A272" s="442" t="str">
        <f>'патриотика0,3664'!A292</f>
        <v>Тонеры для картриджей Kyocera</v>
      </c>
      <c r="B272" s="202" t="s">
        <v>84</v>
      </c>
      <c r="C272" s="199"/>
      <c r="D272" s="316">
        <f>'патриотика0,3664'!D292</f>
        <v>1.8320000000000001</v>
      </c>
      <c r="E272" s="316">
        <f>'патриотика0,3664'!E292</f>
        <v>1500</v>
      </c>
      <c r="F272" s="201">
        <f>D272*E272</f>
        <v>2748</v>
      </c>
      <c r="G272" s="391"/>
    </row>
    <row r="273" spans="1:7" ht="15" customHeight="1" x14ac:dyDescent="0.25">
      <c r="A273" s="442" t="str">
        <f>'патриотика0,3664'!A293</f>
        <v>Комплект тонеров для цветного принтера Canon</v>
      </c>
      <c r="B273" s="202" t="s">
        <v>84</v>
      </c>
      <c r="C273" s="199"/>
      <c r="D273" s="316">
        <f>'патриотика0,3664'!D293</f>
        <v>1.8320000000000001</v>
      </c>
      <c r="E273" s="316">
        <f>'патриотика0,3664'!E293</f>
        <v>4500</v>
      </c>
      <c r="F273" s="201">
        <f t="shared" ref="F273:F313" si="16">D273*E273</f>
        <v>8244</v>
      </c>
      <c r="G273" s="391"/>
    </row>
    <row r="274" spans="1:7" ht="15" customHeight="1" x14ac:dyDescent="0.25">
      <c r="A274" s="442" t="str">
        <f>'патриотика0,3664'!A294</f>
        <v>Комплект тонера для цветного принтера Hp</v>
      </c>
      <c r="B274" s="202" t="s">
        <v>84</v>
      </c>
      <c r="C274" s="199"/>
      <c r="D274" s="316">
        <f>'патриотика0,3664'!D294</f>
        <v>0.73280000000000001</v>
      </c>
      <c r="E274" s="316">
        <f>'патриотика0,3664'!E294</f>
        <v>13000</v>
      </c>
      <c r="F274" s="201">
        <f t="shared" si="16"/>
        <v>9526.4</v>
      </c>
      <c r="G274" s="391"/>
    </row>
    <row r="275" spans="1:7" ht="15" customHeight="1" x14ac:dyDescent="0.25">
      <c r="A275" s="442" t="str">
        <f>'патриотика0,3664'!A295</f>
        <v>Флеш накопители  16 гб</v>
      </c>
      <c r="B275" s="202" t="s">
        <v>84</v>
      </c>
      <c r="C275" s="199"/>
      <c r="D275" s="316">
        <f>'патриотика0,3664'!D295</f>
        <v>2.5648</v>
      </c>
      <c r="E275" s="316">
        <f>'патриотика0,3664'!E295</f>
        <v>1000</v>
      </c>
      <c r="F275" s="201">
        <f t="shared" si="16"/>
        <v>2564.8000000000002</v>
      </c>
      <c r="G275" s="391"/>
    </row>
    <row r="276" spans="1:7" x14ac:dyDescent="0.25">
      <c r="A276" s="442" t="str">
        <f>'патриотика0,3664'!A296</f>
        <v>Флеш накопители  64 гб</v>
      </c>
      <c r="B276" s="202" t="s">
        <v>84</v>
      </c>
      <c r="C276" s="199"/>
      <c r="D276" s="316">
        <f>'патриотика0,3664'!D296</f>
        <v>1.8320000000000001</v>
      </c>
      <c r="E276" s="316">
        <f>'патриотика0,3664'!E296</f>
        <v>2100</v>
      </c>
      <c r="F276" s="201">
        <f t="shared" si="16"/>
        <v>3847.2000000000003</v>
      </c>
      <c r="G276" s="391"/>
    </row>
    <row r="277" spans="1:7" x14ac:dyDescent="0.25">
      <c r="A277" s="442" t="str">
        <f>'патриотика0,3664'!A297</f>
        <v>Мышь USB</v>
      </c>
      <c r="B277" s="202" t="s">
        <v>84</v>
      </c>
      <c r="C277" s="199"/>
      <c r="D277" s="316">
        <f>'патриотика0,3664'!D297</f>
        <v>1.4656</v>
      </c>
      <c r="E277" s="316">
        <f>'патриотика0,3664'!E297</f>
        <v>500</v>
      </c>
      <c r="F277" s="201">
        <f t="shared" si="16"/>
        <v>732.8</v>
      </c>
      <c r="G277" s="391"/>
    </row>
    <row r="278" spans="1:7" x14ac:dyDescent="0.25">
      <c r="A278" s="442" t="str">
        <f>'патриотика0,3664'!A298</f>
        <v xml:space="preserve">Мешки для мусора </v>
      </c>
      <c r="B278" s="202" t="s">
        <v>84</v>
      </c>
      <c r="C278" s="199"/>
      <c r="D278" s="316">
        <f>'патриотика0,3664'!D298</f>
        <v>36.64</v>
      </c>
      <c r="E278" s="316">
        <f>'патриотика0,3664'!E298</f>
        <v>100</v>
      </c>
      <c r="F278" s="201">
        <f t="shared" si="16"/>
        <v>3664</v>
      </c>
      <c r="G278" s="391"/>
    </row>
    <row r="279" spans="1:7" x14ac:dyDescent="0.25">
      <c r="A279" s="442" t="str">
        <f>'патриотика0,3664'!A299</f>
        <v>Жидкое мыло</v>
      </c>
      <c r="B279" s="202" t="s">
        <v>84</v>
      </c>
      <c r="C279" s="199"/>
      <c r="D279" s="316">
        <f>'патриотика0,3664'!D299</f>
        <v>5.4960000000000004</v>
      </c>
      <c r="E279" s="316">
        <f>'патриотика0,3664'!E299</f>
        <v>250</v>
      </c>
      <c r="F279" s="201">
        <f t="shared" si="16"/>
        <v>1374</v>
      </c>
      <c r="G279" s="391"/>
    </row>
    <row r="280" spans="1:7" ht="15" customHeight="1" x14ac:dyDescent="0.25">
      <c r="A280" s="442" t="str">
        <f>'патриотика0,3664'!A300</f>
        <v>Туалетная бумага</v>
      </c>
      <c r="B280" s="202" t="s">
        <v>84</v>
      </c>
      <c r="C280" s="199"/>
      <c r="D280" s="316">
        <f>'патриотика0,3664'!D300</f>
        <v>36.64</v>
      </c>
      <c r="E280" s="316">
        <f>'патриотика0,3664'!E300</f>
        <v>25</v>
      </c>
      <c r="F280" s="201">
        <f t="shared" si="16"/>
        <v>916</v>
      </c>
      <c r="G280" s="391"/>
    </row>
    <row r="281" spans="1:7" ht="15" customHeight="1" x14ac:dyDescent="0.25">
      <c r="A281" s="442" t="str">
        <f>'патриотика0,3664'!A301</f>
        <v>Тряпки для мытья</v>
      </c>
      <c r="B281" s="202" t="s">
        <v>84</v>
      </c>
      <c r="C281" s="199"/>
      <c r="D281" s="316">
        <f>'патриотика0,3664'!D301</f>
        <v>14.656000000000001</v>
      </c>
      <c r="E281" s="316">
        <f>'патриотика0,3664'!E301</f>
        <v>40</v>
      </c>
      <c r="F281" s="201">
        <f t="shared" si="16"/>
        <v>586.24</v>
      </c>
      <c r="G281" s="391"/>
    </row>
    <row r="282" spans="1:7" ht="15" customHeight="1" x14ac:dyDescent="0.25">
      <c r="A282" s="442" t="str">
        <f>'патриотика0,3664'!A302</f>
        <v>Бытовая химия</v>
      </c>
      <c r="B282" s="202" t="s">
        <v>84</v>
      </c>
      <c r="C282" s="199"/>
      <c r="D282" s="316">
        <f>'патриотика0,3664'!D302</f>
        <v>7.3280000000000003</v>
      </c>
      <c r="E282" s="316">
        <f>'патриотика0,3664'!E302</f>
        <v>1000</v>
      </c>
      <c r="F282" s="201">
        <f t="shared" si="16"/>
        <v>7328</v>
      </c>
      <c r="G282" s="391"/>
    </row>
    <row r="283" spans="1:7" ht="15" customHeight="1" x14ac:dyDescent="0.25">
      <c r="A283" s="442" t="str">
        <f>'патриотика0,3664'!A303</f>
        <v>Фанера</v>
      </c>
      <c r="B283" s="202" t="s">
        <v>84</v>
      </c>
      <c r="C283" s="199"/>
      <c r="D283" s="316">
        <f>'патриотика0,3664'!D303</f>
        <v>10.992000000000001</v>
      </c>
      <c r="E283" s="316">
        <f>'патриотика0,3664'!E303</f>
        <v>1300</v>
      </c>
      <c r="F283" s="201">
        <f t="shared" si="16"/>
        <v>14289.6</v>
      </c>
      <c r="G283" s="391"/>
    </row>
    <row r="284" spans="1:7" ht="15" customHeight="1" x14ac:dyDescent="0.25">
      <c r="A284" s="442" t="str">
        <f>'патриотика0,3664'!A304</f>
        <v>Антифриз</v>
      </c>
      <c r="B284" s="202" t="s">
        <v>84</v>
      </c>
      <c r="C284" s="199"/>
      <c r="D284" s="316">
        <f>'патриотика0,3664'!D304</f>
        <v>7.3280000000000003</v>
      </c>
      <c r="E284" s="316">
        <f>'патриотика0,3664'!E304</f>
        <v>300</v>
      </c>
      <c r="F284" s="201">
        <f t="shared" si="16"/>
        <v>2198.4</v>
      </c>
      <c r="G284" s="391"/>
    </row>
    <row r="285" spans="1:7" ht="15" customHeight="1" x14ac:dyDescent="0.25">
      <c r="A285" s="442" t="str">
        <f>'патриотика0,3664'!A305</f>
        <v>Баннера</v>
      </c>
      <c r="B285" s="202" t="s">
        <v>84</v>
      </c>
      <c r="C285" s="208"/>
      <c r="D285" s="316">
        <f>'патриотика0,3664'!D305</f>
        <v>1.8320000000000001</v>
      </c>
      <c r="E285" s="316">
        <f>'патриотика0,3664'!E305</f>
        <v>3500</v>
      </c>
      <c r="F285" s="201">
        <f t="shared" si="16"/>
        <v>6412</v>
      </c>
      <c r="G285" s="391"/>
    </row>
    <row r="286" spans="1:7" ht="15" customHeight="1" x14ac:dyDescent="0.25">
      <c r="A286" s="442" t="str">
        <f>'патриотика0,3664'!A306</f>
        <v>Гвозди</v>
      </c>
      <c r="B286" s="202" t="s">
        <v>84</v>
      </c>
      <c r="C286" s="208"/>
      <c r="D286" s="316">
        <f>'патриотика0,3664'!D306</f>
        <v>7.3280000000000003</v>
      </c>
      <c r="E286" s="316">
        <f>'патриотика0,3664'!E306</f>
        <v>811</v>
      </c>
      <c r="F286" s="201">
        <f t="shared" si="16"/>
        <v>5943.0079999999998</v>
      </c>
      <c r="G286" s="391"/>
    </row>
    <row r="287" spans="1:7" ht="15" customHeight="1" x14ac:dyDescent="0.25">
      <c r="A287" s="442" t="str">
        <f>'патриотика0,3664'!A307</f>
        <v>Саморезы</v>
      </c>
      <c r="B287" s="202" t="s">
        <v>84</v>
      </c>
      <c r="C287" s="208"/>
      <c r="D287" s="316">
        <f>'патриотика0,3664'!D307</f>
        <v>18.32</v>
      </c>
      <c r="E287" s="316">
        <f>'патриотика0,3664'!E307</f>
        <v>100</v>
      </c>
      <c r="F287" s="201">
        <f t="shared" si="16"/>
        <v>1832</v>
      </c>
      <c r="G287" s="391"/>
    </row>
    <row r="288" spans="1:7" ht="15" customHeight="1" x14ac:dyDescent="0.25">
      <c r="A288" s="442" t="str">
        <f>'патриотика0,3664'!A308</f>
        <v>Инструмент металлический ручной</v>
      </c>
      <c r="B288" s="202" t="s">
        <v>84</v>
      </c>
      <c r="C288" s="208"/>
      <c r="D288" s="316">
        <f>'патриотика0,3664'!D308</f>
        <v>1.8320000000000001</v>
      </c>
      <c r="E288" s="316">
        <f>'патриотика0,3664'!E308</f>
        <v>301</v>
      </c>
      <c r="F288" s="201">
        <f t="shared" si="16"/>
        <v>551.43200000000002</v>
      </c>
      <c r="G288" s="391"/>
    </row>
    <row r="289" spans="1:7" ht="15" customHeight="1" x14ac:dyDescent="0.25">
      <c r="A289" s="442" t="str">
        <f>'патриотика0,3664'!A309</f>
        <v>Краска эмаль</v>
      </c>
      <c r="B289" s="202" t="s">
        <v>84</v>
      </c>
      <c r="C289" s="208"/>
      <c r="D289" s="316">
        <f>'патриотика0,3664'!D309</f>
        <v>10.992000000000001</v>
      </c>
      <c r="E289" s="316">
        <f>'патриотика0,3664'!E309</f>
        <v>250</v>
      </c>
      <c r="F289" s="201">
        <f t="shared" si="16"/>
        <v>2748</v>
      </c>
      <c r="G289" s="391"/>
    </row>
    <row r="290" spans="1:7" ht="15" customHeight="1" x14ac:dyDescent="0.25">
      <c r="A290" s="442" t="str">
        <f>'патриотика0,3664'!A310</f>
        <v>Краска ВДН</v>
      </c>
      <c r="B290" s="202" t="s">
        <v>84</v>
      </c>
      <c r="C290" s="208"/>
      <c r="D290" s="316">
        <f>'патриотика0,3664'!D310</f>
        <v>3.6640000000000001</v>
      </c>
      <c r="E290" s="316">
        <f>'патриотика0,3664'!E310</f>
        <v>401</v>
      </c>
      <c r="F290" s="201">
        <f t="shared" si="16"/>
        <v>1469.2640000000001</v>
      </c>
      <c r="G290" s="391"/>
    </row>
    <row r="291" spans="1:7" ht="15" customHeight="1" x14ac:dyDescent="0.25">
      <c r="A291" s="442" t="str">
        <f>'патриотика0,3664'!A311</f>
        <v>Кисти</v>
      </c>
      <c r="B291" s="202" t="s">
        <v>84</v>
      </c>
      <c r="C291" s="208"/>
      <c r="D291" s="316">
        <f>'патриотика0,3664'!D311</f>
        <v>14.656000000000001</v>
      </c>
      <c r="E291" s="316">
        <f>'патриотика0,3664'!E311</f>
        <v>50</v>
      </c>
      <c r="F291" s="201">
        <f t="shared" si="16"/>
        <v>732.80000000000007</v>
      </c>
      <c r="G291" s="391"/>
    </row>
    <row r="292" spans="1:7" ht="15" customHeight="1" x14ac:dyDescent="0.25">
      <c r="A292" s="442" t="str">
        <f>'патриотика0,3664'!A312</f>
        <v>Перчатка пвх</v>
      </c>
      <c r="B292" s="202" t="s">
        <v>84</v>
      </c>
      <c r="C292" s="208"/>
      <c r="D292" s="316">
        <f>'патриотика0,3664'!D312</f>
        <v>36.64</v>
      </c>
      <c r="E292" s="316">
        <f>'патриотика0,3664'!E312</f>
        <v>30</v>
      </c>
      <c r="F292" s="201">
        <f t="shared" si="16"/>
        <v>1099.2</v>
      </c>
      <c r="G292" s="391"/>
    </row>
    <row r="293" spans="1:7" ht="15" customHeight="1" x14ac:dyDescent="0.25">
      <c r="A293" s="442" t="str">
        <f>'патриотика0,3664'!A313</f>
        <v>краска кудо</v>
      </c>
      <c r="B293" s="202" t="s">
        <v>84</v>
      </c>
      <c r="C293" s="208"/>
      <c r="D293" s="316">
        <f>'патриотика0,3664'!D313</f>
        <v>10.992000000000001</v>
      </c>
      <c r="E293" s="316">
        <f>'патриотика0,3664'!E313</f>
        <v>300</v>
      </c>
      <c r="F293" s="201">
        <f t="shared" si="16"/>
        <v>3297.6000000000004</v>
      </c>
      <c r="G293" s="391"/>
    </row>
    <row r="294" spans="1:7" ht="15" customHeight="1" x14ac:dyDescent="0.25">
      <c r="A294" s="442" t="str">
        <f>'патриотика0,3664'!A314</f>
        <v>Валик+ванночка</v>
      </c>
      <c r="B294" s="202" t="s">
        <v>84</v>
      </c>
      <c r="C294" s="208"/>
      <c r="D294" s="316">
        <f>'патриотика0,3664'!D314</f>
        <v>3.6640000000000001</v>
      </c>
      <c r="E294" s="316">
        <f>'патриотика0,3664'!E314</f>
        <v>210</v>
      </c>
      <c r="F294" s="201">
        <f t="shared" si="16"/>
        <v>769.44</v>
      </c>
      <c r="G294" s="391"/>
    </row>
    <row r="295" spans="1:7" ht="15" customHeight="1" x14ac:dyDescent="0.25">
      <c r="A295" s="442" t="str">
        <f>'патриотика0,3664'!A315</f>
        <v>Ножницыы</v>
      </c>
      <c r="B295" s="202" t="s">
        <v>84</v>
      </c>
      <c r="C295" s="199"/>
      <c r="D295" s="316">
        <f>'патриотика0,3664'!D315</f>
        <v>3.6640000000000001</v>
      </c>
      <c r="E295" s="316">
        <f>'патриотика0,3664'!E315</f>
        <v>150</v>
      </c>
      <c r="F295" s="201">
        <f t="shared" si="16"/>
        <v>549.6</v>
      </c>
      <c r="G295" s="391"/>
    </row>
    <row r="296" spans="1:7" ht="15" customHeight="1" x14ac:dyDescent="0.25">
      <c r="A296" s="442" t="str">
        <f>'патриотика0,3664'!A316</f>
        <v>Канцелярские расходники</v>
      </c>
      <c r="B296" s="202" t="s">
        <v>84</v>
      </c>
      <c r="C296" s="199"/>
      <c r="D296" s="316">
        <f>'патриотика0,3664'!D316</f>
        <v>36.64</v>
      </c>
      <c r="E296" s="316">
        <f>'патриотика0,3664'!E316</f>
        <v>50</v>
      </c>
      <c r="F296" s="201">
        <f t="shared" si="16"/>
        <v>1832</v>
      </c>
      <c r="G296" s="391"/>
    </row>
    <row r="297" spans="1:7" x14ac:dyDescent="0.25">
      <c r="A297" s="442" t="str">
        <f>'патриотика0,3664'!A317</f>
        <v>Канцелярия (ручки, карандаши)</v>
      </c>
      <c r="B297" s="202" t="s">
        <v>84</v>
      </c>
      <c r="C297" s="199"/>
      <c r="D297" s="316">
        <f>'патриотика0,3664'!D317</f>
        <v>36.64</v>
      </c>
      <c r="E297" s="316">
        <f>'патриотика0,3664'!E317</f>
        <v>30</v>
      </c>
      <c r="F297" s="201">
        <f t="shared" si="16"/>
        <v>1099.2</v>
      </c>
      <c r="G297" s="391"/>
    </row>
    <row r="298" spans="1:7" x14ac:dyDescent="0.25">
      <c r="A298" s="442" t="str">
        <f>'патриотика0,3664'!A318</f>
        <v>Офисные принадлежности (папки, скоросшиватели, файлы)</v>
      </c>
      <c r="B298" s="202" t="s">
        <v>84</v>
      </c>
      <c r="C298" s="199"/>
      <c r="D298" s="316">
        <f>'патриотика0,3664'!D318</f>
        <v>36.64</v>
      </c>
      <c r="E298" s="316">
        <f>'патриотика0,3664'!E318</f>
        <v>100</v>
      </c>
      <c r="F298" s="201">
        <f t="shared" si="16"/>
        <v>3664</v>
      </c>
      <c r="G298" s="391"/>
    </row>
    <row r="299" spans="1:7" x14ac:dyDescent="0.25">
      <c r="A299" s="442" t="str">
        <f>'патриотика0,3664'!A319</f>
        <v>Лампы</v>
      </c>
      <c r="B299" s="202" t="s">
        <v>84</v>
      </c>
      <c r="C299" s="199"/>
      <c r="D299" s="316">
        <f>'патриотика0,3664'!D319</f>
        <v>18.32</v>
      </c>
      <c r="E299" s="316">
        <f>'патриотика0,3664'!E319</f>
        <v>40</v>
      </c>
      <c r="F299" s="201">
        <f t="shared" si="16"/>
        <v>732.8</v>
      </c>
      <c r="G299" s="391"/>
    </row>
    <row r="300" spans="1:7" x14ac:dyDescent="0.25">
      <c r="A300" s="442" t="str">
        <f>'патриотика0,3664'!A320</f>
        <v>Батерейки</v>
      </c>
      <c r="B300" s="202" t="s">
        <v>84</v>
      </c>
      <c r="C300" s="199"/>
      <c r="D300" s="316">
        <f>'патриотика0,3664'!D320</f>
        <v>73.28</v>
      </c>
      <c r="E300" s="316">
        <f>'патриотика0,3664'!E320</f>
        <v>80</v>
      </c>
      <c r="F300" s="201">
        <f t="shared" si="16"/>
        <v>5862.4</v>
      </c>
      <c r="G300" s="391"/>
    </row>
    <row r="301" spans="1:7" x14ac:dyDescent="0.25">
      <c r="A301" s="442" t="str">
        <f>'патриотика0,3664'!A321</f>
        <v>Бумага А4</v>
      </c>
      <c r="B301" s="202" t="s">
        <v>84</v>
      </c>
      <c r="C301" s="281"/>
      <c r="D301" s="316">
        <f>'патриотика0,3664'!D321</f>
        <v>36.64</v>
      </c>
      <c r="E301" s="316">
        <f>'патриотика0,3664'!E321</f>
        <v>300</v>
      </c>
      <c r="F301" s="201">
        <f t="shared" si="16"/>
        <v>10992</v>
      </c>
      <c r="G301" s="391"/>
    </row>
    <row r="302" spans="1:7" x14ac:dyDescent="0.25">
      <c r="A302" s="442" t="str">
        <f>'патриотика0,3664'!A322</f>
        <v>Грабли, лопаты</v>
      </c>
      <c r="B302" s="202" t="s">
        <v>84</v>
      </c>
      <c r="C302" s="281"/>
      <c r="D302" s="316">
        <f>'патриотика0,3664'!D322</f>
        <v>3.6640000000000001</v>
      </c>
      <c r="E302" s="316">
        <f>'патриотика0,3664'!E322</f>
        <v>400</v>
      </c>
      <c r="F302" s="201">
        <f t="shared" si="16"/>
        <v>1465.6000000000001</v>
      </c>
      <c r="G302" s="391"/>
    </row>
    <row r="303" spans="1:7" x14ac:dyDescent="0.25">
      <c r="A303" s="442" t="str">
        <f>'патриотика0,3664'!A323</f>
        <v>ГСМ УАЗ (Масло двигатель)</v>
      </c>
      <c r="B303" s="202" t="s">
        <v>84</v>
      </c>
      <c r="C303" s="281"/>
      <c r="D303" s="316">
        <f>'патриотика0,3664'!D323</f>
        <v>7.3280000000000003</v>
      </c>
      <c r="E303" s="316">
        <f>'патриотика0,3664'!E323</f>
        <v>400</v>
      </c>
      <c r="F303" s="201">
        <f t="shared" si="16"/>
        <v>2931.2000000000003</v>
      </c>
      <c r="G303" s="391"/>
    </row>
    <row r="304" spans="1:7" x14ac:dyDescent="0.25">
      <c r="A304" s="442" t="str">
        <f>'патриотика0,3664'!A324</f>
        <v>ГСМ Бензин</v>
      </c>
      <c r="B304" s="202" t="s">
        <v>84</v>
      </c>
      <c r="C304" s="281"/>
      <c r="D304" s="316">
        <f>'патриотика0,3664'!D324</f>
        <v>952.64</v>
      </c>
      <c r="E304" s="316">
        <f>'патриотика0,3664'!E324</f>
        <v>50</v>
      </c>
      <c r="F304" s="201">
        <f>D304*E304+0.01</f>
        <v>47632.01</v>
      </c>
      <c r="G304" s="391"/>
    </row>
    <row r="305" spans="1:7" hidden="1" x14ac:dyDescent="0.25">
      <c r="A305" s="408">
        <f>'патриотика0,3664'!A325</f>
        <v>0</v>
      </c>
      <c r="B305" s="202" t="s">
        <v>84</v>
      </c>
      <c r="C305" s="203"/>
      <c r="D305" s="316">
        <f>'патриотика0,3664'!D325</f>
        <v>0.36899999999999999</v>
      </c>
      <c r="E305" s="316">
        <f>'патриотика0,3664'!E325</f>
        <v>0</v>
      </c>
      <c r="F305" s="201">
        <f t="shared" si="16"/>
        <v>0</v>
      </c>
      <c r="G305" s="391"/>
    </row>
    <row r="306" spans="1:7" hidden="1" x14ac:dyDescent="0.25">
      <c r="A306" s="408">
        <f>'патриотика0,3664'!A326</f>
        <v>0</v>
      </c>
      <c r="B306" s="202" t="s">
        <v>84</v>
      </c>
      <c r="C306" s="281"/>
      <c r="D306" s="316">
        <f>'патриотика0,3664'!D326</f>
        <v>11.808</v>
      </c>
      <c r="E306" s="316">
        <f>'патриотика0,3664'!E326</f>
        <v>0</v>
      </c>
      <c r="F306" s="201">
        <f t="shared" si="16"/>
        <v>0</v>
      </c>
      <c r="G306" s="391"/>
    </row>
    <row r="307" spans="1:7" hidden="1" x14ac:dyDescent="0.25">
      <c r="A307" s="408">
        <f>'патриотика0,3664'!A327</f>
        <v>0</v>
      </c>
      <c r="B307" s="202" t="s">
        <v>84</v>
      </c>
      <c r="C307" s="281"/>
      <c r="D307" s="316">
        <f>'патриотика0,3664'!D327</f>
        <v>2.5830000000000002</v>
      </c>
      <c r="E307" s="316">
        <f>'патриотика0,3664'!E327</f>
        <v>0</v>
      </c>
      <c r="F307" s="201">
        <f t="shared" si="16"/>
        <v>0</v>
      </c>
      <c r="G307" s="391"/>
    </row>
    <row r="308" spans="1:7" hidden="1" x14ac:dyDescent="0.25">
      <c r="A308" s="408">
        <f>'патриотика0,3664'!A328</f>
        <v>0</v>
      </c>
      <c r="B308" s="202" t="s">
        <v>84</v>
      </c>
      <c r="C308" s="281"/>
      <c r="D308" s="316">
        <f>'патриотика0,3664'!D328</f>
        <v>0.36899999999999999</v>
      </c>
      <c r="E308" s="316">
        <f>'патриотика0,3664'!E328</f>
        <v>0</v>
      </c>
      <c r="F308" s="201">
        <f t="shared" si="16"/>
        <v>0</v>
      </c>
      <c r="G308" s="391"/>
    </row>
    <row r="309" spans="1:7" hidden="1" x14ac:dyDescent="0.25">
      <c r="A309" s="408">
        <f>'патриотика0,3664'!A329</f>
        <v>0</v>
      </c>
      <c r="B309" s="202" t="s">
        <v>84</v>
      </c>
      <c r="C309" s="281"/>
      <c r="D309" s="316">
        <f>'патриотика0,3664'!D329</f>
        <v>0.36899999999999999</v>
      </c>
      <c r="E309" s="316">
        <f>'патриотика0,3664'!E329</f>
        <v>0</v>
      </c>
      <c r="F309" s="201">
        <f t="shared" si="16"/>
        <v>0</v>
      </c>
      <c r="G309" s="391"/>
    </row>
    <row r="310" spans="1:7" hidden="1" x14ac:dyDescent="0.25">
      <c r="A310" s="408">
        <f>'патриотика0,3664'!A330</f>
        <v>0</v>
      </c>
      <c r="B310" s="202" t="s">
        <v>84</v>
      </c>
      <c r="C310" s="281"/>
      <c r="D310" s="316">
        <f>'патриотика0,3664'!D330</f>
        <v>0.36899999999999999</v>
      </c>
      <c r="E310" s="316">
        <f>'патриотика0,3664'!E330</f>
        <v>0</v>
      </c>
      <c r="F310" s="201">
        <f t="shared" si="16"/>
        <v>0</v>
      </c>
      <c r="G310" s="391"/>
    </row>
    <row r="311" spans="1:7" hidden="1" x14ac:dyDescent="0.25">
      <c r="A311" s="408">
        <f>'патриотика0,3664'!A331</f>
        <v>0</v>
      </c>
      <c r="B311" s="202" t="s">
        <v>84</v>
      </c>
      <c r="C311" s="281"/>
      <c r="D311" s="316">
        <f>'патриотика0,3664'!D331</f>
        <v>3.69</v>
      </c>
      <c r="E311" s="316">
        <f>'патриотика0,3664'!E331</f>
        <v>0</v>
      </c>
      <c r="F311" s="201">
        <f t="shared" si="16"/>
        <v>0</v>
      </c>
      <c r="G311" s="391"/>
    </row>
    <row r="312" spans="1:7" hidden="1" x14ac:dyDescent="0.25">
      <c r="A312" s="408">
        <f>'патриотика0,3664'!A332</f>
        <v>0</v>
      </c>
      <c r="B312" s="202" t="s">
        <v>84</v>
      </c>
      <c r="C312" s="281"/>
      <c r="D312" s="316">
        <f>'патриотика0,3664'!D332</f>
        <v>7.38</v>
      </c>
      <c r="E312" s="316">
        <f>'патриотика0,3664'!E332</f>
        <v>0</v>
      </c>
      <c r="F312" s="201">
        <f t="shared" si="16"/>
        <v>0</v>
      </c>
      <c r="G312" s="391"/>
    </row>
    <row r="313" spans="1:7" hidden="1" x14ac:dyDescent="0.25">
      <c r="A313" s="408">
        <f>'патриотика0,3664'!A333</f>
        <v>0</v>
      </c>
      <c r="B313" s="202" t="s">
        <v>84</v>
      </c>
      <c r="C313" s="281"/>
      <c r="D313" s="316">
        <f>'патриотика0,3664'!D333</f>
        <v>913.75470000000007</v>
      </c>
      <c r="E313" s="316">
        <f>'патриотика0,3664'!E333</f>
        <v>0</v>
      </c>
      <c r="F313" s="201">
        <f t="shared" si="16"/>
        <v>0</v>
      </c>
      <c r="G313" s="391"/>
    </row>
    <row r="314" spans="1:7" hidden="1" x14ac:dyDescent="0.25">
      <c r="A314" s="207"/>
      <c r="B314" s="202"/>
      <c r="C314" s="320"/>
      <c r="D314" s="208"/>
      <c r="E314" s="326"/>
      <c r="F314" s="201"/>
    </row>
    <row r="315" spans="1:7" hidden="1" x14ac:dyDescent="0.25">
      <c r="A315" s="207"/>
      <c r="B315" s="202"/>
      <c r="C315" s="320"/>
      <c r="D315" s="208"/>
      <c r="E315" s="326"/>
      <c r="F315" s="201"/>
    </row>
    <row r="316" spans="1:7" hidden="1" x14ac:dyDescent="0.25">
      <c r="A316" s="207"/>
      <c r="B316" s="202"/>
      <c r="C316" s="320"/>
      <c r="D316" s="208"/>
      <c r="E316" s="326"/>
      <c r="F316" s="201"/>
    </row>
    <row r="317" spans="1:7" hidden="1" x14ac:dyDescent="0.25">
      <c r="A317" s="207"/>
      <c r="B317" s="202"/>
      <c r="C317" s="320"/>
      <c r="D317" s="208"/>
      <c r="E317" s="326"/>
      <c r="F317" s="201"/>
    </row>
    <row r="318" spans="1:7" hidden="1" x14ac:dyDescent="0.25">
      <c r="A318" s="207"/>
      <c r="B318" s="202"/>
      <c r="C318" s="320"/>
      <c r="D318" s="208"/>
      <c r="E318" s="326"/>
      <c r="F318" s="201"/>
    </row>
    <row r="319" spans="1:7" hidden="1" x14ac:dyDescent="0.25">
      <c r="A319" s="207"/>
      <c r="B319" s="202"/>
      <c r="C319" s="320"/>
      <c r="D319" s="208"/>
      <c r="E319" s="326"/>
      <c r="F319" s="201"/>
    </row>
    <row r="320" spans="1:7" hidden="1" x14ac:dyDescent="0.25">
      <c r="A320" s="207"/>
      <c r="B320" s="202"/>
      <c r="C320" s="320"/>
      <c r="D320" s="208"/>
      <c r="E320" s="326"/>
      <c r="F320" s="201"/>
    </row>
    <row r="321" spans="1:6" hidden="1" x14ac:dyDescent="0.25">
      <c r="A321" s="207"/>
      <c r="B321" s="202"/>
      <c r="C321" s="320"/>
      <c r="D321" s="208"/>
      <c r="E321" s="326"/>
      <c r="F321" s="201"/>
    </row>
    <row r="322" spans="1:6" hidden="1" x14ac:dyDescent="0.25">
      <c r="A322" s="207"/>
      <c r="B322" s="202"/>
      <c r="C322" s="320"/>
      <c r="D322" s="208"/>
      <c r="E322" s="326"/>
      <c r="F322" s="201"/>
    </row>
    <row r="323" spans="1:6" hidden="1" x14ac:dyDescent="0.25">
      <c r="A323" s="207"/>
      <c r="B323" s="202"/>
      <c r="C323" s="320"/>
      <c r="D323" s="208"/>
      <c r="E323" s="326"/>
      <c r="F323" s="201"/>
    </row>
    <row r="324" spans="1:6" hidden="1" x14ac:dyDescent="0.25">
      <c r="A324" s="207"/>
      <c r="B324" s="202"/>
      <c r="C324" s="320"/>
      <c r="D324" s="208"/>
      <c r="E324" s="326"/>
      <c r="F324" s="201"/>
    </row>
    <row r="325" spans="1:6" hidden="1" x14ac:dyDescent="0.25">
      <c r="A325" s="207"/>
      <c r="B325" s="202"/>
      <c r="C325" s="320"/>
      <c r="D325" s="208"/>
      <c r="E325" s="326"/>
      <c r="F325" s="201"/>
    </row>
    <row r="326" spans="1:6" hidden="1" x14ac:dyDescent="0.25">
      <c r="A326" s="207"/>
      <c r="B326" s="202"/>
      <c r="C326" s="320"/>
      <c r="D326" s="208"/>
      <c r="E326" s="326"/>
      <c r="F326" s="201"/>
    </row>
    <row r="327" spans="1:6" hidden="1" x14ac:dyDescent="0.25">
      <c r="A327" s="207"/>
      <c r="B327" s="202"/>
      <c r="C327" s="320"/>
      <c r="D327" s="208"/>
      <c r="E327" s="326"/>
      <c r="F327" s="201"/>
    </row>
    <row r="328" spans="1:6" hidden="1" x14ac:dyDescent="0.25">
      <c r="A328" s="207"/>
      <c r="B328" s="202"/>
      <c r="C328" s="208"/>
      <c r="D328" s="208"/>
      <c r="E328" s="326"/>
      <c r="F328" s="201"/>
    </row>
    <row r="329" spans="1:6" hidden="1" x14ac:dyDescent="0.25">
      <c r="A329" s="207"/>
      <c r="B329" s="202"/>
      <c r="C329" s="208"/>
      <c r="D329" s="208"/>
      <c r="E329" s="326"/>
      <c r="F329" s="201"/>
    </row>
    <row r="330" spans="1:6" hidden="1" x14ac:dyDescent="0.25">
      <c r="A330" s="207"/>
      <c r="B330" s="202"/>
      <c r="C330" s="208"/>
      <c r="D330" s="208"/>
      <c r="E330" s="326"/>
      <c r="F330" s="201"/>
    </row>
    <row r="331" spans="1:6" hidden="1" x14ac:dyDescent="0.25">
      <c r="A331" s="207"/>
      <c r="B331" s="202"/>
      <c r="C331" s="208"/>
      <c r="D331" s="208"/>
      <c r="E331" s="326"/>
      <c r="F331" s="201"/>
    </row>
    <row r="332" spans="1:6" hidden="1" x14ac:dyDescent="0.25">
      <c r="A332" s="207"/>
      <c r="B332" s="202"/>
      <c r="C332" s="208"/>
      <c r="D332" s="208"/>
      <c r="E332" s="326"/>
      <c r="F332" s="201"/>
    </row>
    <row r="333" spans="1:6" hidden="1" x14ac:dyDescent="0.25">
      <c r="A333" s="207"/>
      <c r="B333" s="202"/>
      <c r="C333" s="208"/>
      <c r="D333" s="208"/>
      <c r="E333" s="326"/>
      <c r="F333" s="201"/>
    </row>
    <row r="334" spans="1:6" hidden="1" x14ac:dyDescent="0.25">
      <c r="A334" s="207"/>
      <c r="B334" s="202"/>
      <c r="C334" s="208"/>
      <c r="D334" s="208"/>
      <c r="E334" s="326"/>
      <c r="F334" s="201"/>
    </row>
    <row r="335" spans="1:6" hidden="1" x14ac:dyDescent="0.25">
      <c r="A335" s="207"/>
      <c r="B335" s="202"/>
      <c r="C335" s="208"/>
      <c r="D335" s="208"/>
      <c r="E335" s="326"/>
      <c r="F335" s="201"/>
    </row>
    <row r="336" spans="1:6" hidden="1" x14ac:dyDescent="0.25">
      <c r="A336" s="207"/>
      <c r="B336" s="202"/>
      <c r="C336" s="208"/>
      <c r="D336" s="208"/>
      <c r="E336" s="326"/>
      <c r="F336" s="201"/>
    </row>
    <row r="337" spans="1:9" hidden="1" x14ac:dyDescent="0.25">
      <c r="A337" s="207"/>
      <c r="B337" s="202"/>
      <c r="C337" s="208"/>
      <c r="D337" s="208"/>
      <c r="E337" s="326"/>
      <c r="F337" s="201"/>
    </row>
    <row r="338" spans="1:9" hidden="1" x14ac:dyDescent="0.25">
      <c r="A338" s="207"/>
      <c r="B338" s="202"/>
      <c r="C338" s="208"/>
      <c r="D338" s="208"/>
      <c r="E338" s="326"/>
      <c r="F338" s="201"/>
    </row>
    <row r="339" spans="1:9" hidden="1" x14ac:dyDescent="0.25">
      <c r="A339" s="207"/>
      <c r="B339" s="202"/>
      <c r="C339" s="208"/>
      <c r="D339" s="208"/>
      <c r="E339" s="326"/>
      <c r="F339" s="201"/>
    </row>
    <row r="340" spans="1:9" hidden="1" x14ac:dyDescent="0.25">
      <c r="A340" s="207"/>
      <c r="B340" s="202"/>
      <c r="C340" s="208"/>
      <c r="D340" s="208"/>
      <c r="E340" s="326"/>
      <c r="F340" s="201"/>
    </row>
    <row r="341" spans="1:9" hidden="1" x14ac:dyDescent="0.25">
      <c r="A341" s="207"/>
      <c r="B341" s="202"/>
      <c r="C341" s="208"/>
      <c r="D341" s="208"/>
      <c r="E341" s="326"/>
      <c r="F341" s="201"/>
    </row>
    <row r="342" spans="1:9" hidden="1" x14ac:dyDescent="0.25">
      <c r="A342" s="207"/>
      <c r="B342" s="202"/>
      <c r="C342" s="208"/>
      <c r="D342" s="208"/>
      <c r="E342" s="326"/>
      <c r="F342" s="201"/>
    </row>
    <row r="343" spans="1:9" hidden="1" x14ac:dyDescent="0.25">
      <c r="A343" s="207"/>
      <c r="B343" s="202"/>
      <c r="C343" s="208"/>
      <c r="D343" s="208"/>
      <c r="E343" s="326"/>
      <c r="F343" s="201"/>
    </row>
    <row r="344" spans="1:9" hidden="1" x14ac:dyDescent="0.25">
      <c r="A344" s="207"/>
      <c r="B344" s="202"/>
      <c r="C344" s="208"/>
      <c r="D344" s="208"/>
      <c r="E344" s="326"/>
      <c r="F344" s="201"/>
    </row>
    <row r="345" spans="1:9" hidden="1" x14ac:dyDescent="0.25">
      <c r="A345" s="207"/>
      <c r="B345" s="202"/>
      <c r="C345" s="208"/>
      <c r="D345" s="208"/>
      <c r="E345" s="326"/>
      <c r="F345" s="201"/>
    </row>
    <row r="346" spans="1:9" hidden="1" x14ac:dyDescent="0.25">
      <c r="A346" s="207"/>
      <c r="B346" s="202"/>
      <c r="C346" s="208"/>
      <c r="D346" s="208"/>
      <c r="E346" s="326"/>
      <c r="F346" s="201"/>
    </row>
    <row r="347" spans="1:9" hidden="1" x14ac:dyDescent="0.25">
      <c r="A347" s="207"/>
      <c r="B347" s="202"/>
      <c r="C347" s="208"/>
      <c r="D347" s="208"/>
      <c r="E347" s="326"/>
      <c r="F347" s="201"/>
    </row>
    <row r="348" spans="1:9" ht="14.45" hidden="1" customHeight="1" x14ac:dyDescent="0.25">
      <c r="A348" s="207"/>
      <c r="B348" s="202"/>
      <c r="C348" s="208"/>
      <c r="D348" s="208"/>
      <c r="E348" s="326"/>
      <c r="F348" s="201"/>
      <c r="H348" s="317"/>
      <c r="I348" s="107"/>
    </row>
    <row r="349" spans="1:9" hidden="1" x14ac:dyDescent="0.25">
      <c r="A349" s="207"/>
      <c r="B349" s="202"/>
      <c r="C349" s="208"/>
      <c r="D349" s="208"/>
      <c r="E349" s="326"/>
      <c r="F349" s="201"/>
      <c r="H349" s="317"/>
      <c r="I349" s="107"/>
    </row>
    <row r="350" spans="1:9" hidden="1" x14ac:dyDescent="0.25">
      <c r="A350" s="207"/>
      <c r="B350" s="202"/>
      <c r="C350" s="208"/>
      <c r="D350" s="208"/>
      <c r="E350" s="326"/>
      <c r="F350" s="201"/>
      <c r="H350" s="317"/>
      <c r="I350" s="107"/>
    </row>
    <row r="351" spans="1:9" ht="16.899999999999999" hidden="1" customHeight="1" x14ac:dyDescent="0.25">
      <c r="A351" s="207"/>
      <c r="B351" s="202"/>
      <c r="C351" s="208"/>
      <c r="D351" s="208"/>
      <c r="E351" s="326"/>
      <c r="F351" s="201"/>
      <c r="H351" s="317"/>
      <c r="I351" s="107"/>
    </row>
    <row r="352" spans="1:9" ht="15.6" hidden="1" customHeight="1" x14ac:dyDescent="0.25">
      <c r="A352" s="207"/>
      <c r="B352" s="202"/>
      <c r="C352" s="208"/>
      <c r="D352" s="208"/>
      <c r="E352" s="326"/>
      <c r="F352" s="201"/>
      <c r="H352" s="317"/>
      <c r="I352" s="107"/>
    </row>
    <row r="353" spans="1:9" hidden="1" x14ac:dyDescent="0.25">
      <c r="A353" s="207"/>
      <c r="B353" s="202"/>
      <c r="C353" s="208"/>
      <c r="D353" s="208"/>
      <c r="E353" s="326"/>
      <c r="F353" s="201"/>
      <c r="H353" s="317"/>
      <c r="I353" s="107"/>
    </row>
    <row r="354" spans="1:9" hidden="1" x14ac:dyDescent="0.25">
      <c r="A354" s="207"/>
      <c r="B354" s="202"/>
      <c r="C354" s="208"/>
      <c r="D354" s="208"/>
      <c r="E354" s="326"/>
      <c r="F354" s="201"/>
      <c r="H354" s="317"/>
      <c r="I354" s="107"/>
    </row>
    <row r="355" spans="1:9" hidden="1" x14ac:dyDescent="0.25">
      <c r="A355" s="207"/>
      <c r="B355" s="202"/>
      <c r="C355" s="208"/>
      <c r="D355" s="208"/>
      <c r="E355" s="326"/>
      <c r="F355" s="201"/>
      <c r="H355" s="317"/>
      <c r="I355" s="107"/>
    </row>
    <row r="356" spans="1:9" hidden="1" x14ac:dyDescent="0.25">
      <c r="A356" s="207"/>
      <c r="B356" s="202"/>
      <c r="C356" s="208"/>
      <c r="D356" s="208"/>
      <c r="E356" s="326"/>
      <c r="F356" s="201"/>
      <c r="H356" s="317"/>
      <c r="I356" s="107"/>
    </row>
    <row r="357" spans="1:9" hidden="1" x14ac:dyDescent="0.25">
      <c r="A357" s="207"/>
      <c r="B357" s="202"/>
      <c r="C357" s="208"/>
      <c r="D357" s="208"/>
      <c r="E357" s="326"/>
      <c r="F357" s="201"/>
      <c r="H357" s="317"/>
      <c r="I357" s="107"/>
    </row>
    <row r="358" spans="1:9" hidden="1" x14ac:dyDescent="0.25">
      <c r="A358" s="207"/>
      <c r="B358" s="202"/>
      <c r="C358" s="208"/>
      <c r="D358" s="208"/>
      <c r="E358" s="326"/>
      <c r="F358" s="201"/>
      <c r="H358" s="317"/>
      <c r="I358" s="107"/>
    </row>
    <row r="359" spans="1:9" hidden="1" x14ac:dyDescent="0.25">
      <c r="A359" s="207"/>
      <c r="B359" s="202"/>
      <c r="C359" s="208"/>
      <c r="D359" s="208"/>
      <c r="E359" s="326"/>
      <c r="F359" s="201"/>
      <c r="H359" s="317"/>
      <c r="I359" s="107"/>
    </row>
    <row r="360" spans="1:9" hidden="1" x14ac:dyDescent="0.25">
      <c r="A360" s="207"/>
      <c r="B360" s="202"/>
      <c r="C360" s="208"/>
      <c r="D360" s="208"/>
      <c r="E360" s="326"/>
      <c r="F360" s="201"/>
      <c r="H360" s="317"/>
      <c r="I360" s="107"/>
    </row>
    <row r="361" spans="1:9" hidden="1" x14ac:dyDescent="0.25">
      <c r="A361" s="207"/>
      <c r="B361" s="202"/>
      <c r="C361" s="208"/>
      <c r="D361" s="208"/>
      <c r="E361" s="326"/>
      <c r="F361" s="201"/>
      <c r="H361" s="317"/>
      <c r="I361" s="107"/>
    </row>
    <row r="362" spans="1:9" hidden="1" x14ac:dyDescent="0.25">
      <c r="A362" s="207"/>
      <c r="B362" s="202"/>
      <c r="C362" s="208"/>
      <c r="D362" s="208"/>
      <c r="E362" s="326"/>
      <c r="F362" s="201"/>
      <c r="H362" s="317"/>
      <c r="I362" s="107"/>
    </row>
    <row r="363" spans="1:9" hidden="1" x14ac:dyDescent="0.25">
      <c r="A363" s="207"/>
      <c r="B363" s="202"/>
      <c r="C363" s="208"/>
      <c r="D363" s="208"/>
      <c r="E363" s="326"/>
      <c r="F363" s="201"/>
      <c r="H363" s="317"/>
      <c r="I363" s="107"/>
    </row>
    <row r="364" spans="1:9" hidden="1" x14ac:dyDescent="0.25">
      <c r="A364" s="207"/>
      <c r="B364" s="202"/>
      <c r="C364" s="208"/>
      <c r="D364" s="208"/>
      <c r="E364" s="326"/>
      <c r="F364" s="201"/>
      <c r="H364" s="317"/>
      <c r="I364" s="107"/>
    </row>
    <row r="365" spans="1:9" hidden="1" x14ac:dyDescent="0.25">
      <c r="A365" s="207"/>
      <c r="B365" s="202"/>
      <c r="C365" s="208"/>
      <c r="D365" s="208"/>
      <c r="E365" s="326"/>
      <c r="F365" s="201"/>
      <c r="H365" s="317"/>
      <c r="I365" s="107"/>
    </row>
    <row r="366" spans="1:9" hidden="1" x14ac:dyDescent="0.25">
      <c r="A366" s="207"/>
      <c r="B366" s="202"/>
      <c r="C366" s="208"/>
      <c r="D366" s="208"/>
      <c r="E366" s="326"/>
      <c r="F366" s="201"/>
      <c r="H366" s="317"/>
      <c r="I366" s="107"/>
    </row>
    <row r="367" spans="1:9" hidden="1" x14ac:dyDescent="0.25">
      <c r="A367" s="207"/>
      <c r="B367" s="202"/>
      <c r="C367" s="208"/>
      <c r="D367" s="208"/>
      <c r="E367" s="326"/>
      <c r="F367" s="201"/>
      <c r="H367" s="317"/>
      <c r="I367" s="107"/>
    </row>
    <row r="368" spans="1:9" hidden="1" x14ac:dyDescent="0.25">
      <c r="A368" s="207"/>
      <c r="B368" s="202"/>
      <c r="C368" s="208"/>
      <c r="D368" s="208"/>
      <c r="E368" s="326"/>
      <c r="F368" s="201"/>
      <c r="H368" s="317"/>
      <c r="I368" s="107"/>
    </row>
    <row r="369" spans="1:9" hidden="1" x14ac:dyDescent="0.25">
      <c r="A369" s="207"/>
      <c r="B369" s="202"/>
      <c r="C369" s="208"/>
      <c r="D369" s="208"/>
      <c r="E369" s="326"/>
      <c r="F369" s="201"/>
      <c r="H369" s="317"/>
      <c r="I369" s="107"/>
    </row>
    <row r="370" spans="1:9" hidden="1" x14ac:dyDescent="0.25">
      <c r="A370" s="207"/>
      <c r="B370" s="202"/>
      <c r="C370" s="208"/>
      <c r="D370" s="208"/>
      <c r="E370" s="326"/>
      <c r="F370" s="201"/>
      <c r="H370" s="317"/>
      <c r="I370" s="107"/>
    </row>
    <row r="371" spans="1:9" hidden="1" x14ac:dyDescent="0.25">
      <c r="A371" s="207"/>
      <c r="B371" s="202"/>
      <c r="C371" s="208"/>
      <c r="D371" s="208"/>
      <c r="E371" s="326"/>
      <c r="F371" s="201"/>
      <c r="H371" s="317"/>
      <c r="I371" s="107"/>
    </row>
    <row r="372" spans="1:9" hidden="1" x14ac:dyDescent="0.25">
      <c r="A372" s="207"/>
      <c r="B372" s="202"/>
      <c r="C372" s="208"/>
      <c r="D372" s="208"/>
      <c r="E372" s="326"/>
      <c r="F372" s="201"/>
      <c r="H372" s="317"/>
      <c r="I372" s="107"/>
    </row>
    <row r="373" spans="1:9" hidden="1" x14ac:dyDescent="0.25">
      <c r="A373" s="207"/>
      <c r="B373" s="202"/>
      <c r="C373" s="208"/>
      <c r="D373" s="208"/>
      <c r="E373" s="326"/>
      <c r="F373" s="201"/>
      <c r="H373" s="317"/>
      <c r="I373" s="107"/>
    </row>
    <row r="374" spans="1:9" hidden="1" x14ac:dyDescent="0.25">
      <c r="A374" s="207"/>
      <c r="B374" s="202"/>
      <c r="C374" s="208"/>
      <c r="D374" s="208"/>
      <c r="E374" s="326"/>
      <c r="F374" s="201"/>
      <c r="H374" s="317"/>
      <c r="I374" s="107"/>
    </row>
    <row r="375" spans="1:9" hidden="1" x14ac:dyDescent="0.25">
      <c r="A375" s="207"/>
      <c r="B375" s="202"/>
      <c r="C375" s="208"/>
      <c r="D375" s="208"/>
      <c r="E375" s="326"/>
      <c r="F375" s="201"/>
      <c r="H375" s="317"/>
      <c r="I375" s="107"/>
    </row>
    <row r="376" spans="1:9" hidden="1" x14ac:dyDescent="0.25">
      <c r="A376" s="207"/>
      <c r="B376" s="202"/>
      <c r="C376" s="208"/>
      <c r="D376" s="208"/>
      <c r="E376" s="326"/>
      <c r="F376" s="201"/>
      <c r="H376" s="317"/>
      <c r="I376" s="107"/>
    </row>
    <row r="377" spans="1:9" hidden="1" x14ac:dyDescent="0.25">
      <c r="A377" s="207"/>
      <c r="B377" s="202"/>
      <c r="C377" s="208"/>
      <c r="D377" s="208"/>
      <c r="E377" s="326"/>
      <c r="F377" s="201"/>
      <c r="H377" s="317"/>
      <c r="I377" s="107"/>
    </row>
    <row r="378" spans="1:9" hidden="1" x14ac:dyDescent="0.25">
      <c r="A378" s="207"/>
      <c r="B378" s="202"/>
      <c r="C378" s="208"/>
      <c r="D378" s="208"/>
      <c r="E378" s="326"/>
      <c r="F378" s="201"/>
      <c r="H378" s="317"/>
      <c r="I378" s="107"/>
    </row>
    <row r="379" spans="1:9" hidden="1" x14ac:dyDescent="0.25">
      <c r="A379" s="207"/>
      <c r="B379" s="202"/>
      <c r="C379" s="208"/>
      <c r="D379" s="208"/>
      <c r="E379" s="326"/>
      <c r="F379" s="201"/>
      <c r="H379" s="317"/>
      <c r="I379" s="107"/>
    </row>
    <row r="380" spans="1:9" hidden="1" x14ac:dyDescent="0.25">
      <c r="A380" s="207"/>
      <c r="B380" s="202"/>
      <c r="C380" s="208"/>
      <c r="D380" s="208"/>
      <c r="E380" s="326"/>
      <c r="F380" s="201"/>
      <c r="H380" s="317"/>
      <c r="I380" s="107"/>
    </row>
    <row r="381" spans="1:9" hidden="1" x14ac:dyDescent="0.25">
      <c r="A381" s="207"/>
      <c r="B381" s="202"/>
      <c r="C381" s="208"/>
      <c r="D381" s="208"/>
      <c r="E381" s="326"/>
      <c r="F381" s="201"/>
      <c r="H381" s="317"/>
      <c r="I381" s="107"/>
    </row>
    <row r="382" spans="1:9" hidden="1" x14ac:dyDescent="0.25">
      <c r="A382" s="207"/>
      <c r="B382" s="202"/>
      <c r="C382" s="208"/>
      <c r="D382" s="208"/>
      <c r="E382" s="326"/>
      <c r="F382" s="201"/>
      <c r="H382" s="317"/>
      <c r="I382" s="107"/>
    </row>
    <row r="383" spans="1:9" hidden="1" x14ac:dyDescent="0.25">
      <c r="A383" s="207"/>
      <c r="B383" s="202"/>
      <c r="C383" s="208"/>
      <c r="D383" s="208"/>
      <c r="E383" s="326"/>
      <c r="F383" s="201"/>
      <c r="H383" s="317"/>
      <c r="I383" s="107"/>
    </row>
    <row r="384" spans="1:9" hidden="1" x14ac:dyDescent="0.25">
      <c r="A384" s="207"/>
      <c r="B384" s="202"/>
      <c r="C384" s="208"/>
      <c r="D384" s="208"/>
      <c r="E384" s="326"/>
      <c r="F384" s="201"/>
      <c r="H384" s="317"/>
      <c r="I384" s="107"/>
    </row>
    <row r="385" spans="1:9" hidden="1" x14ac:dyDescent="0.25">
      <c r="A385" s="207"/>
      <c r="B385" s="202"/>
      <c r="C385" s="208"/>
      <c r="D385" s="208"/>
      <c r="E385" s="326"/>
      <c r="F385" s="201"/>
      <c r="H385" s="317"/>
      <c r="I385" s="107"/>
    </row>
    <row r="386" spans="1:9" hidden="1" x14ac:dyDescent="0.25">
      <c r="A386" s="207"/>
      <c r="B386" s="202"/>
      <c r="C386" s="208"/>
      <c r="D386" s="208"/>
      <c r="E386" s="326"/>
      <c r="F386" s="201"/>
      <c r="H386" s="317"/>
      <c r="I386" s="107"/>
    </row>
    <row r="387" spans="1:9" hidden="1" x14ac:dyDescent="0.25">
      <c r="A387" s="207"/>
      <c r="B387" s="202"/>
      <c r="C387" s="208"/>
      <c r="D387" s="208"/>
      <c r="E387" s="326"/>
      <c r="F387" s="201"/>
      <c r="H387" s="317"/>
      <c r="I387" s="107"/>
    </row>
    <row r="388" spans="1:9" hidden="1" x14ac:dyDescent="0.25">
      <c r="A388" s="207"/>
      <c r="B388" s="202"/>
      <c r="C388" s="208"/>
      <c r="D388" s="208"/>
      <c r="E388" s="326"/>
      <c r="F388" s="201"/>
      <c r="H388" s="317"/>
      <c r="I388" s="107"/>
    </row>
    <row r="389" spans="1:9" hidden="1" x14ac:dyDescent="0.25">
      <c r="A389" s="207"/>
      <c r="B389" s="202"/>
      <c r="C389" s="208"/>
      <c r="D389" s="208"/>
      <c r="E389" s="326"/>
      <c r="F389" s="201"/>
      <c r="H389" s="317"/>
      <c r="I389" s="107"/>
    </row>
    <row r="390" spans="1:9" hidden="1" x14ac:dyDescent="0.25">
      <c r="A390" s="207"/>
      <c r="B390" s="202"/>
      <c r="C390" s="208"/>
      <c r="D390" s="208"/>
      <c r="E390" s="326"/>
      <c r="F390" s="201"/>
      <c r="H390" s="317"/>
      <c r="I390" s="107"/>
    </row>
    <row r="391" spans="1:9" hidden="1" x14ac:dyDescent="0.25">
      <c r="A391" s="207"/>
      <c r="B391" s="202"/>
      <c r="C391" s="208"/>
      <c r="D391" s="208"/>
      <c r="E391" s="326"/>
      <c r="F391" s="201"/>
      <c r="H391" s="317"/>
      <c r="I391" s="107"/>
    </row>
    <row r="392" spans="1:9" hidden="1" x14ac:dyDescent="0.25">
      <c r="A392" s="207"/>
      <c r="B392" s="202"/>
      <c r="C392" s="208"/>
      <c r="D392" s="208"/>
      <c r="E392" s="326"/>
      <c r="F392" s="201"/>
      <c r="H392" s="317"/>
      <c r="I392" s="107"/>
    </row>
    <row r="393" spans="1:9" hidden="1" x14ac:dyDescent="0.25">
      <c r="A393" s="207"/>
      <c r="B393" s="202"/>
      <c r="C393" s="208"/>
      <c r="D393" s="208"/>
      <c r="E393" s="326"/>
      <c r="F393" s="201"/>
      <c r="H393" s="317"/>
      <c r="I393" s="107"/>
    </row>
    <row r="394" spans="1:9" hidden="1" x14ac:dyDescent="0.25">
      <c r="A394" s="207"/>
      <c r="B394" s="202"/>
      <c r="C394" s="208"/>
      <c r="D394" s="208"/>
      <c r="E394" s="326"/>
      <c r="F394" s="201"/>
      <c r="H394" s="317"/>
      <c r="I394" s="107"/>
    </row>
    <row r="395" spans="1:9" hidden="1" x14ac:dyDescent="0.25">
      <c r="A395" s="207"/>
      <c r="B395" s="202"/>
      <c r="C395" s="208"/>
      <c r="D395" s="208"/>
      <c r="E395" s="326"/>
      <c r="F395" s="201"/>
      <c r="H395" s="317"/>
      <c r="I395" s="107"/>
    </row>
    <row r="396" spans="1:9" hidden="1" x14ac:dyDescent="0.25">
      <c r="A396" s="207"/>
      <c r="B396" s="202"/>
      <c r="C396" s="208"/>
      <c r="D396" s="208"/>
      <c r="E396" s="326"/>
      <c r="F396" s="201"/>
      <c r="H396" s="317"/>
      <c r="I396" s="107"/>
    </row>
    <row r="397" spans="1:9" hidden="1" x14ac:dyDescent="0.25">
      <c r="A397" s="207"/>
      <c r="B397" s="202"/>
      <c r="C397" s="208"/>
      <c r="D397" s="208"/>
      <c r="E397" s="326"/>
      <c r="F397" s="201"/>
      <c r="H397" s="317"/>
      <c r="I397" s="107"/>
    </row>
    <row r="398" spans="1:9" hidden="1" x14ac:dyDescent="0.25">
      <c r="A398" s="207"/>
      <c r="B398" s="202"/>
      <c r="C398" s="208"/>
      <c r="D398" s="208"/>
      <c r="E398" s="326"/>
      <c r="F398" s="201"/>
      <c r="H398" s="317"/>
      <c r="I398" s="107"/>
    </row>
    <row r="399" spans="1:9" hidden="1" x14ac:dyDescent="0.25">
      <c r="A399" s="207"/>
      <c r="B399" s="202"/>
      <c r="C399" s="208"/>
      <c r="D399" s="208"/>
      <c r="E399" s="326"/>
      <c r="F399" s="201"/>
      <c r="H399" s="317"/>
      <c r="I399" s="107"/>
    </row>
    <row r="400" spans="1:9" ht="15" hidden="1" customHeight="1" x14ac:dyDescent="0.25">
      <c r="A400" s="207"/>
      <c r="B400" s="202"/>
      <c r="C400" s="208"/>
      <c r="D400" s="208"/>
      <c r="E400" s="326"/>
      <c r="F400" s="201"/>
      <c r="H400" s="317"/>
      <c r="I400" s="107"/>
    </row>
    <row r="401" spans="1:9" hidden="1" x14ac:dyDescent="0.25">
      <c r="A401" s="207"/>
      <c r="B401" s="202"/>
      <c r="C401" s="208"/>
      <c r="D401" s="208"/>
      <c r="E401" s="326"/>
      <c r="F401" s="201"/>
      <c r="H401" s="317"/>
      <c r="I401" s="107"/>
    </row>
    <row r="402" spans="1:9" hidden="1" x14ac:dyDescent="0.25">
      <c r="A402" s="207"/>
      <c r="B402" s="202"/>
      <c r="C402" s="208"/>
      <c r="D402" s="208"/>
      <c r="E402" s="326"/>
      <c r="F402" s="201"/>
      <c r="H402" s="317"/>
      <c r="I402" s="107"/>
    </row>
    <row r="403" spans="1:9" hidden="1" x14ac:dyDescent="0.25">
      <c r="A403" s="207"/>
      <c r="B403" s="202"/>
      <c r="C403" s="208"/>
      <c r="D403" s="208"/>
      <c r="E403" s="326"/>
      <c r="F403" s="201"/>
      <c r="H403" s="317"/>
      <c r="I403" s="107"/>
    </row>
    <row r="404" spans="1:9" hidden="1" x14ac:dyDescent="0.25">
      <c r="A404" s="207"/>
      <c r="B404" s="202"/>
      <c r="C404" s="208"/>
      <c r="D404" s="208"/>
      <c r="E404" s="326"/>
      <c r="F404" s="201"/>
      <c r="H404" s="317"/>
      <c r="I404" s="107"/>
    </row>
    <row r="405" spans="1:9" hidden="1" x14ac:dyDescent="0.25">
      <c r="A405" s="207"/>
      <c r="B405" s="202"/>
      <c r="C405" s="208"/>
      <c r="D405" s="208"/>
      <c r="E405" s="326"/>
      <c r="F405" s="201"/>
      <c r="H405" s="317"/>
      <c r="I405" s="107"/>
    </row>
    <row r="406" spans="1:9" hidden="1" x14ac:dyDescent="0.25">
      <c r="A406" s="207"/>
      <c r="B406" s="202"/>
      <c r="C406" s="208"/>
      <c r="D406" s="208"/>
      <c r="E406" s="326"/>
      <c r="F406" s="201"/>
      <c r="H406" s="317"/>
      <c r="I406" s="107"/>
    </row>
    <row r="407" spans="1:9" hidden="1" x14ac:dyDescent="0.25">
      <c r="A407" s="207"/>
      <c r="B407" s="202"/>
      <c r="C407" s="208"/>
      <c r="D407" s="208"/>
      <c r="E407" s="326"/>
      <c r="F407" s="201"/>
      <c r="H407" s="317"/>
      <c r="I407" s="107"/>
    </row>
    <row r="408" spans="1:9" hidden="1" x14ac:dyDescent="0.25">
      <c r="A408" s="207"/>
      <c r="B408" s="202"/>
      <c r="C408" s="208"/>
      <c r="D408" s="208"/>
      <c r="E408" s="326"/>
      <c r="F408" s="201"/>
      <c r="H408" s="317"/>
      <c r="I408" s="107"/>
    </row>
    <row r="409" spans="1:9" hidden="1" x14ac:dyDescent="0.25">
      <c r="A409" s="207"/>
      <c r="B409" s="202"/>
      <c r="C409" s="208"/>
      <c r="D409" s="208"/>
      <c r="E409" s="326"/>
      <c r="F409" s="201"/>
      <c r="H409" s="317"/>
      <c r="I409" s="107"/>
    </row>
    <row r="410" spans="1:9" hidden="1" x14ac:dyDescent="0.25">
      <c r="A410" s="207"/>
      <c r="B410" s="202"/>
      <c r="C410" s="208"/>
      <c r="D410" s="208"/>
      <c r="E410" s="326"/>
      <c r="F410" s="201"/>
      <c r="H410" s="317"/>
      <c r="I410" s="107"/>
    </row>
    <row r="411" spans="1:9" hidden="1" x14ac:dyDescent="0.25">
      <c r="A411" s="207"/>
      <c r="B411" s="202"/>
      <c r="C411" s="208"/>
      <c r="D411" s="208"/>
      <c r="E411" s="326"/>
      <c r="F411" s="201"/>
      <c r="H411" s="317"/>
      <c r="I411" s="107"/>
    </row>
    <row r="412" spans="1:9" hidden="1" x14ac:dyDescent="0.25">
      <c r="A412" s="207"/>
      <c r="B412" s="202"/>
      <c r="C412" s="208"/>
      <c r="D412" s="208"/>
      <c r="E412" s="326"/>
      <c r="F412" s="201"/>
      <c r="H412" s="317"/>
      <c r="I412" s="107"/>
    </row>
    <row r="413" spans="1:9" hidden="1" x14ac:dyDescent="0.25">
      <c r="A413" s="207"/>
      <c r="B413" s="202"/>
      <c r="C413" s="208"/>
      <c r="D413" s="208"/>
      <c r="E413" s="326"/>
      <c r="F413" s="201"/>
      <c r="H413" s="317"/>
      <c r="I413" s="107"/>
    </row>
    <row r="414" spans="1:9" hidden="1" x14ac:dyDescent="0.25">
      <c r="A414" s="207"/>
      <c r="B414" s="202"/>
      <c r="C414" s="208"/>
      <c r="D414" s="208"/>
      <c r="E414" s="326"/>
      <c r="F414" s="201"/>
      <c r="H414" s="317"/>
      <c r="I414" s="107"/>
    </row>
    <row r="415" spans="1:9" hidden="1" x14ac:dyDescent="0.25">
      <c r="A415" s="207"/>
      <c r="B415" s="202"/>
      <c r="C415" s="208"/>
      <c r="D415" s="208"/>
      <c r="E415" s="326"/>
      <c r="F415" s="201"/>
      <c r="H415" s="317"/>
      <c r="I415" s="107"/>
    </row>
    <row r="416" spans="1:9" hidden="1" x14ac:dyDescent="0.25">
      <c r="A416" s="207"/>
      <c r="B416" s="202"/>
      <c r="C416" s="208"/>
      <c r="D416" s="208"/>
      <c r="E416" s="326"/>
      <c r="F416" s="201"/>
      <c r="H416" s="317"/>
      <c r="I416" s="107"/>
    </row>
    <row r="417" spans="1:9" hidden="1" x14ac:dyDescent="0.25">
      <c r="A417" s="207"/>
      <c r="B417" s="202"/>
      <c r="C417" s="208"/>
      <c r="D417" s="208"/>
      <c r="E417" s="326"/>
      <c r="F417" s="201"/>
      <c r="H417" s="317"/>
      <c r="I417" s="107"/>
    </row>
    <row r="418" spans="1:9" hidden="1" x14ac:dyDescent="0.25">
      <c r="A418" s="207"/>
      <c r="B418" s="202"/>
      <c r="C418" s="208"/>
      <c r="D418" s="208"/>
      <c r="E418" s="326"/>
      <c r="F418" s="201"/>
      <c r="H418" s="317"/>
      <c r="I418" s="107"/>
    </row>
    <row r="419" spans="1:9" hidden="1" x14ac:dyDescent="0.25">
      <c r="A419" s="207"/>
      <c r="B419" s="202"/>
      <c r="C419" s="208"/>
      <c r="D419" s="208"/>
      <c r="E419" s="326"/>
      <c r="F419" s="201"/>
      <c r="H419" s="317"/>
      <c r="I419" s="107"/>
    </row>
    <row r="420" spans="1:9" hidden="1" x14ac:dyDescent="0.25">
      <c r="A420" s="207"/>
      <c r="B420" s="202"/>
      <c r="C420" s="208"/>
      <c r="D420" s="208"/>
      <c r="E420" s="326"/>
      <c r="F420" s="201"/>
      <c r="H420" s="317"/>
      <c r="I420" s="107"/>
    </row>
    <row r="421" spans="1:9" hidden="1" x14ac:dyDescent="0.25">
      <c r="A421" s="207"/>
      <c r="B421" s="202"/>
      <c r="C421" s="208"/>
      <c r="D421" s="208"/>
      <c r="E421" s="326"/>
      <c r="F421" s="201"/>
      <c r="H421" s="317"/>
      <c r="I421" s="107"/>
    </row>
    <row r="422" spans="1:9" hidden="1" x14ac:dyDescent="0.25">
      <c r="A422" s="207"/>
      <c r="B422" s="202"/>
      <c r="C422" s="208"/>
      <c r="D422" s="208"/>
      <c r="E422" s="326"/>
      <c r="F422" s="201"/>
      <c r="H422" s="317"/>
      <c r="I422" s="107"/>
    </row>
    <row r="423" spans="1:9" ht="15" hidden="1" customHeight="1" x14ac:dyDescent="0.25">
      <c r="A423" s="207"/>
      <c r="B423" s="202"/>
      <c r="C423" s="208"/>
      <c r="D423" s="208"/>
      <c r="E423" s="326"/>
      <c r="F423" s="201"/>
      <c r="H423" s="317"/>
      <c r="I423" s="107"/>
    </row>
    <row r="424" spans="1:9" hidden="1" x14ac:dyDescent="0.25">
      <c r="A424" s="207"/>
      <c r="B424" s="202"/>
      <c r="C424" s="208"/>
      <c r="D424" s="208"/>
      <c r="E424" s="326"/>
      <c r="F424" s="201"/>
      <c r="H424" s="317"/>
      <c r="I424" s="107"/>
    </row>
    <row r="425" spans="1:9" hidden="1" x14ac:dyDescent="0.25">
      <c r="A425" s="207"/>
      <c r="B425" s="202"/>
      <c r="C425" s="208"/>
      <c r="D425" s="208"/>
      <c r="E425" s="326"/>
      <c r="F425" s="201"/>
      <c r="H425" s="317"/>
      <c r="I425" s="107"/>
    </row>
    <row r="426" spans="1:9" hidden="1" x14ac:dyDescent="0.25">
      <c r="A426" s="207"/>
      <c r="B426" s="202"/>
      <c r="C426" s="208"/>
      <c r="D426" s="208"/>
      <c r="E426" s="326"/>
      <c r="F426" s="201"/>
      <c r="H426" s="317"/>
      <c r="I426" s="107"/>
    </row>
    <row r="427" spans="1:9" hidden="1" x14ac:dyDescent="0.25">
      <c r="A427" s="207"/>
      <c r="B427" s="202"/>
      <c r="C427" s="208"/>
      <c r="D427" s="208"/>
      <c r="E427" s="326"/>
      <c r="F427" s="201"/>
      <c r="H427" s="317"/>
      <c r="I427" s="107"/>
    </row>
    <row r="428" spans="1:9" hidden="1" x14ac:dyDescent="0.25">
      <c r="A428" s="207"/>
      <c r="B428" s="202"/>
      <c r="C428" s="208"/>
      <c r="D428" s="208"/>
      <c r="E428" s="326"/>
      <c r="F428" s="201"/>
      <c r="H428" s="317"/>
      <c r="I428" s="107"/>
    </row>
    <row r="429" spans="1:9" hidden="1" x14ac:dyDescent="0.25">
      <c r="A429" s="207"/>
      <c r="B429" s="202"/>
      <c r="C429" s="319"/>
      <c r="D429" s="208"/>
      <c r="E429" s="326"/>
      <c r="F429" s="201"/>
      <c r="H429" s="317"/>
      <c r="I429" s="107"/>
    </row>
    <row r="430" spans="1:9" hidden="1" x14ac:dyDescent="0.25">
      <c r="A430" s="207"/>
      <c r="B430" s="202"/>
      <c r="C430" s="319"/>
      <c r="D430" s="208"/>
      <c r="E430" s="326"/>
      <c r="F430" s="201"/>
      <c r="H430" s="317"/>
      <c r="I430" s="107"/>
    </row>
    <row r="431" spans="1:9" hidden="1" x14ac:dyDescent="0.25">
      <c r="A431" s="207"/>
      <c r="B431" s="202"/>
      <c r="C431" s="319"/>
      <c r="D431" s="208"/>
      <c r="E431" s="326"/>
      <c r="F431" s="201"/>
      <c r="H431" s="317"/>
      <c r="I431" s="107"/>
    </row>
    <row r="432" spans="1:9" hidden="1" x14ac:dyDescent="0.25">
      <c r="A432" s="207"/>
      <c r="B432" s="202"/>
      <c r="C432" s="319"/>
      <c r="D432" s="208"/>
      <c r="E432" s="326"/>
      <c r="F432" s="201"/>
      <c r="H432" s="317"/>
      <c r="I432" s="107"/>
    </row>
    <row r="433" spans="1:9" hidden="1" x14ac:dyDescent="0.25">
      <c r="A433" s="207"/>
      <c r="B433" s="202"/>
      <c r="C433" s="319"/>
      <c r="D433" s="208"/>
      <c r="E433" s="326"/>
      <c r="F433" s="201"/>
      <c r="H433" s="317"/>
      <c r="I433" s="107"/>
    </row>
    <row r="434" spans="1:9" hidden="1" x14ac:dyDescent="0.25">
      <c r="A434" s="207"/>
      <c r="B434" s="202"/>
      <c r="C434" s="208"/>
      <c r="D434" s="208"/>
      <c r="E434" s="326"/>
      <c r="F434" s="201"/>
      <c r="H434" s="317"/>
      <c r="I434" s="107"/>
    </row>
    <row r="435" spans="1:9" hidden="1" x14ac:dyDescent="0.25">
      <c r="A435" s="207"/>
      <c r="B435" s="202"/>
      <c r="C435" s="208"/>
      <c r="D435" s="208"/>
      <c r="E435" s="326"/>
      <c r="F435" s="201"/>
      <c r="H435" s="317"/>
      <c r="I435" s="107"/>
    </row>
    <row r="436" spans="1:9" hidden="1" x14ac:dyDescent="0.25">
      <c r="A436" s="207"/>
      <c r="B436" s="202"/>
      <c r="C436" s="208"/>
      <c r="D436" s="208"/>
      <c r="E436" s="326"/>
      <c r="F436" s="201"/>
      <c r="H436" s="317"/>
      <c r="I436" s="107"/>
    </row>
    <row r="437" spans="1:9" hidden="1" x14ac:dyDescent="0.25">
      <c r="A437" s="207"/>
      <c r="B437" s="202"/>
      <c r="C437" s="208"/>
      <c r="D437" s="208"/>
      <c r="E437" s="326"/>
      <c r="F437" s="201"/>
      <c r="H437" s="317"/>
      <c r="I437" s="107"/>
    </row>
    <row r="438" spans="1:9" hidden="1" x14ac:dyDescent="0.25">
      <c r="A438" s="207"/>
      <c r="B438" s="202"/>
      <c r="C438" s="208"/>
      <c r="D438" s="208"/>
      <c r="E438" s="326"/>
      <c r="F438" s="201"/>
      <c r="H438" s="317"/>
      <c r="I438" s="107"/>
    </row>
    <row r="439" spans="1:9" hidden="1" x14ac:dyDescent="0.25">
      <c r="A439" s="207"/>
      <c r="B439" s="202"/>
      <c r="C439" s="208"/>
      <c r="D439" s="208"/>
      <c r="E439" s="326"/>
      <c r="F439" s="201"/>
      <c r="H439" s="317"/>
      <c r="I439" s="107"/>
    </row>
    <row r="440" spans="1:9" hidden="1" x14ac:dyDescent="0.25">
      <c r="A440" s="207"/>
      <c r="B440" s="202"/>
      <c r="C440" s="208"/>
      <c r="D440" s="208"/>
      <c r="E440" s="326"/>
      <c r="F440" s="201"/>
      <c r="H440" s="317"/>
      <c r="I440" s="107"/>
    </row>
    <row r="441" spans="1:9" hidden="1" x14ac:dyDescent="0.25">
      <c r="A441" s="207"/>
      <c r="B441" s="202"/>
      <c r="C441" s="208"/>
      <c r="D441" s="208"/>
      <c r="E441" s="326"/>
      <c r="F441" s="201"/>
      <c r="H441" s="317"/>
      <c r="I441" s="107"/>
    </row>
    <row r="442" spans="1:9" hidden="1" x14ac:dyDescent="0.25">
      <c r="A442" s="207"/>
      <c r="B442" s="202"/>
      <c r="C442" s="208"/>
      <c r="D442" s="208"/>
      <c r="E442" s="326"/>
      <c r="F442" s="201"/>
      <c r="H442" s="317"/>
      <c r="I442" s="107"/>
    </row>
    <row r="443" spans="1:9" hidden="1" x14ac:dyDescent="0.25">
      <c r="A443" s="207"/>
      <c r="B443" s="202"/>
      <c r="C443" s="208"/>
      <c r="D443" s="208"/>
      <c r="E443" s="326"/>
      <c r="F443" s="201"/>
      <c r="H443" s="317"/>
      <c r="I443" s="107"/>
    </row>
    <row r="444" spans="1:9" hidden="1" x14ac:dyDescent="0.25">
      <c r="A444" s="207"/>
      <c r="B444" s="202"/>
      <c r="C444" s="319"/>
      <c r="D444" s="208"/>
      <c r="E444" s="326"/>
      <c r="F444" s="201"/>
      <c r="H444" s="317"/>
      <c r="I444" s="107"/>
    </row>
    <row r="445" spans="1:9" hidden="1" x14ac:dyDescent="0.25">
      <c r="A445" s="207"/>
      <c r="B445" s="202"/>
      <c r="C445" s="319"/>
      <c r="D445" s="208"/>
      <c r="E445" s="326"/>
      <c r="F445" s="201"/>
      <c r="H445" s="317"/>
      <c r="I445" s="107"/>
    </row>
    <row r="446" spans="1:9" hidden="1" x14ac:dyDescent="0.25">
      <c r="A446" s="207"/>
      <c r="B446" s="202"/>
      <c r="C446" s="319"/>
      <c r="D446" s="208"/>
      <c r="E446" s="326"/>
      <c r="F446" s="201"/>
      <c r="H446" s="317"/>
      <c r="I446" s="107"/>
    </row>
    <row r="447" spans="1:9" hidden="1" x14ac:dyDescent="0.25">
      <c r="A447" s="207"/>
      <c r="B447" s="202"/>
      <c r="C447" s="319"/>
      <c r="D447" s="208"/>
      <c r="E447" s="326"/>
      <c r="F447" s="201"/>
      <c r="H447" s="317"/>
      <c r="I447" s="107"/>
    </row>
    <row r="448" spans="1:9" hidden="1" x14ac:dyDescent="0.25">
      <c r="A448" s="207"/>
      <c r="B448" s="202"/>
      <c r="C448" s="208"/>
      <c r="D448" s="208"/>
      <c r="E448" s="326"/>
      <c r="F448" s="201"/>
      <c r="H448" s="317"/>
      <c r="I448" s="107"/>
    </row>
    <row r="449" spans="1:9" hidden="1" x14ac:dyDescent="0.25">
      <c r="A449" s="207"/>
      <c r="B449" s="202"/>
      <c r="C449" s="208"/>
      <c r="D449" s="208"/>
      <c r="E449" s="326"/>
      <c r="F449" s="201"/>
      <c r="H449" s="317"/>
      <c r="I449" s="107"/>
    </row>
    <row r="450" spans="1:9" hidden="1" x14ac:dyDescent="0.25">
      <c r="A450" s="207"/>
      <c r="B450" s="202"/>
      <c r="C450" s="208"/>
      <c r="D450" s="208"/>
      <c r="E450" s="326"/>
      <c r="F450" s="201"/>
      <c r="H450" s="317"/>
      <c r="I450" s="107"/>
    </row>
    <row r="451" spans="1:9" hidden="1" x14ac:dyDescent="0.25">
      <c r="A451" s="207"/>
      <c r="B451" s="202"/>
      <c r="C451" s="208"/>
      <c r="D451" s="208"/>
      <c r="E451" s="326"/>
      <c r="F451" s="201"/>
      <c r="H451" s="317"/>
      <c r="I451" s="107"/>
    </row>
    <row r="452" spans="1:9" hidden="1" x14ac:dyDescent="0.25">
      <c r="A452" s="207"/>
      <c r="B452" s="202"/>
      <c r="C452" s="208"/>
      <c r="D452" s="208"/>
      <c r="E452" s="326"/>
      <c r="F452" s="201"/>
      <c r="H452" s="317"/>
      <c r="I452" s="107"/>
    </row>
    <row r="453" spans="1:9" hidden="1" x14ac:dyDescent="0.25">
      <c r="A453" s="207"/>
      <c r="B453" s="202"/>
      <c r="C453" s="208"/>
      <c r="D453" s="208"/>
      <c r="E453" s="326"/>
      <c r="F453" s="201"/>
      <c r="H453" s="317"/>
      <c r="I453" s="107"/>
    </row>
    <row r="454" spans="1:9" hidden="1" x14ac:dyDescent="0.25">
      <c r="A454" s="207"/>
      <c r="B454" s="202"/>
      <c r="C454" s="208"/>
      <c r="D454" s="208"/>
      <c r="E454" s="326"/>
      <c r="F454" s="201"/>
      <c r="H454" s="317"/>
      <c r="I454" s="107"/>
    </row>
    <row r="455" spans="1:9" hidden="1" x14ac:dyDescent="0.25">
      <c r="A455" s="207"/>
      <c r="B455" s="202"/>
      <c r="C455" s="208"/>
      <c r="D455" s="208"/>
      <c r="E455" s="326"/>
      <c r="F455" s="201"/>
      <c r="H455" s="317"/>
      <c r="I455" s="107"/>
    </row>
    <row r="456" spans="1:9" hidden="1" x14ac:dyDescent="0.25">
      <c r="A456" s="207"/>
      <c r="B456" s="202"/>
      <c r="C456" s="208"/>
      <c r="D456" s="208"/>
      <c r="E456" s="326"/>
      <c r="F456" s="201"/>
      <c r="H456" s="317"/>
      <c r="I456" s="107"/>
    </row>
    <row r="457" spans="1:9" hidden="1" x14ac:dyDescent="0.25">
      <c r="A457" s="207"/>
      <c r="B457" s="202"/>
      <c r="C457" s="208"/>
      <c r="D457" s="208"/>
      <c r="E457" s="326"/>
      <c r="F457" s="201"/>
      <c r="H457" s="317"/>
      <c r="I457" s="107"/>
    </row>
    <row r="458" spans="1:9" hidden="1" x14ac:dyDescent="0.25">
      <c r="A458" s="207"/>
      <c r="B458" s="202"/>
      <c r="C458" s="319"/>
      <c r="D458" s="208"/>
      <c r="E458" s="326"/>
      <c r="F458" s="201"/>
      <c r="H458" s="317"/>
      <c r="I458" s="107"/>
    </row>
    <row r="459" spans="1:9" hidden="1" x14ac:dyDescent="0.25">
      <c r="A459" s="207"/>
      <c r="B459" s="202"/>
      <c r="C459" s="208"/>
      <c r="D459" s="208"/>
      <c r="E459" s="326"/>
      <c r="F459" s="201"/>
      <c r="H459" s="317"/>
      <c r="I459" s="107"/>
    </row>
    <row r="460" spans="1:9" hidden="1" x14ac:dyDescent="0.25">
      <c r="A460" s="207"/>
      <c r="B460" s="202"/>
      <c r="C460" s="119"/>
      <c r="D460" s="208"/>
      <c r="E460" s="326"/>
      <c r="F460" s="201"/>
      <c r="H460" s="317"/>
      <c r="I460" s="107"/>
    </row>
    <row r="461" spans="1:9" hidden="1" x14ac:dyDescent="0.25">
      <c r="A461" s="207"/>
      <c r="B461" s="202"/>
      <c r="C461" s="119"/>
      <c r="D461" s="208"/>
      <c r="E461" s="326"/>
      <c r="F461" s="201"/>
      <c r="H461" s="317"/>
      <c r="I461" s="107"/>
    </row>
    <row r="462" spans="1:9" hidden="1" x14ac:dyDescent="0.25">
      <c r="A462" s="207"/>
      <c r="B462" s="202"/>
      <c r="C462" s="119"/>
      <c r="D462" s="208"/>
      <c r="E462" s="326"/>
      <c r="F462" s="201"/>
      <c r="H462" s="317"/>
      <c r="I462" s="107"/>
    </row>
    <row r="463" spans="1:9" hidden="1" x14ac:dyDescent="0.25">
      <c r="A463" s="207"/>
      <c r="B463" s="202"/>
      <c r="C463" s="119"/>
      <c r="D463" s="208"/>
      <c r="E463" s="326"/>
      <c r="F463" s="201"/>
      <c r="H463" s="317"/>
      <c r="I463" s="107"/>
    </row>
    <row r="464" spans="1:9" hidden="1" x14ac:dyDescent="0.25">
      <c r="A464" s="207"/>
      <c r="B464" s="202"/>
      <c r="C464" s="119"/>
      <c r="D464" s="208"/>
      <c r="E464" s="326"/>
      <c r="F464" s="201"/>
      <c r="H464" s="317"/>
      <c r="I464" s="107"/>
    </row>
    <row r="465" spans="1:9" hidden="1" x14ac:dyDescent="0.25">
      <c r="A465" s="207"/>
      <c r="B465" s="202"/>
      <c r="C465" s="119"/>
      <c r="D465" s="208"/>
      <c r="E465" s="326"/>
      <c r="F465" s="201"/>
      <c r="H465" s="317"/>
      <c r="I465" s="107"/>
    </row>
    <row r="466" spans="1:9" hidden="1" x14ac:dyDescent="0.25">
      <c r="A466" s="207"/>
      <c r="B466" s="202"/>
      <c r="C466" s="119"/>
      <c r="D466" s="208"/>
      <c r="E466" s="326"/>
      <c r="F466" s="201"/>
      <c r="H466" s="317"/>
      <c r="I466" s="107"/>
    </row>
    <row r="467" spans="1:9" hidden="1" x14ac:dyDescent="0.25">
      <c r="A467" s="207"/>
      <c r="B467" s="202"/>
      <c r="C467" s="119"/>
      <c r="D467" s="208"/>
      <c r="E467" s="326"/>
      <c r="F467" s="201"/>
      <c r="H467" s="317"/>
      <c r="I467" s="107"/>
    </row>
    <row r="468" spans="1:9" hidden="1" x14ac:dyDescent="0.25">
      <c r="A468" s="207"/>
      <c r="B468" s="202"/>
      <c r="C468" s="119"/>
      <c r="D468" s="208"/>
      <c r="E468" s="326"/>
      <c r="F468" s="201"/>
      <c r="H468" s="317"/>
      <c r="I468" s="107"/>
    </row>
    <row r="469" spans="1:9" hidden="1" x14ac:dyDescent="0.25">
      <c r="A469" s="207"/>
      <c r="B469" s="202"/>
      <c r="C469" s="119"/>
      <c r="D469" s="208"/>
      <c r="E469" s="326"/>
      <c r="F469" s="201"/>
      <c r="H469" s="317"/>
      <c r="I469" s="107"/>
    </row>
    <row r="470" spans="1:9" hidden="1" x14ac:dyDescent="0.25">
      <c r="A470" s="207"/>
      <c r="B470" s="202"/>
      <c r="C470" s="119"/>
      <c r="D470" s="208"/>
      <c r="E470" s="326"/>
      <c r="F470" s="201"/>
      <c r="H470" s="317"/>
      <c r="I470" s="107"/>
    </row>
    <row r="471" spans="1:9" hidden="1" x14ac:dyDescent="0.25">
      <c r="A471" s="207"/>
      <c r="B471" s="202"/>
      <c r="C471" s="119"/>
      <c r="D471" s="208"/>
      <c r="E471" s="326"/>
      <c r="F471" s="201"/>
      <c r="H471" s="317"/>
      <c r="I471" s="107"/>
    </row>
    <row r="472" spans="1:9" hidden="1" x14ac:dyDescent="0.25">
      <c r="A472" s="207"/>
      <c r="B472" s="202"/>
      <c r="C472" s="119"/>
      <c r="D472" s="208"/>
      <c r="E472" s="326"/>
      <c r="F472" s="201"/>
      <c r="H472" s="317"/>
      <c r="I472" s="107"/>
    </row>
    <row r="473" spans="1:9" hidden="1" x14ac:dyDescent="0.25">
      <c r="A473" s="207"/>
      <c r="B473" s="202"/>
      <c r="C473" s="119"/>
      <c r="D473" s="208"/>
      <c r="E473" s="326"/>
      <c r="F473" s="201"/>
      <c r="H473" s="317"/>
      <c r="I473" s="107"/>
    </row>
    <row r="474" spans="1:9" hidden="1" x14ac:dyDescent="0.25">
      <c r="A474" s="207"/>
      <c r="B474" s="202"/>
      <c r="C474" s="119"/>
      <c r="D474" s="208"/>
      <c r="E474" s="326"/>
      <c r="F474" s="201"/>
      <c r="H474" s="317"/>
      <c r="I474" s="107"/>
    </row>
    <row r="475" spans="1:9" hidden="1" x14ac:dyDescent="0.25">
      <c r="A475" s="207"/>
      <c r="B475" s="202"/>
      <c r="C475" s="119"/>
      <c r="D475" s="208"/>
      <c r="E475" s="326"/>
      <c r="F475" s="201"/>
      <c r="H475" s="317"/>
      <c r="I475" s="107"/>
    </row>
    <row r="476" spans="1:9" hidden="1" x14ac:dyDescent="0.25">
      <c r="A476" s="207"/>
      <c r="B476" s="202"/>
      <c r="C476" s="119"/>
      <c r="D476" s="208"/>
      <c r="E476" s="326"/>
      <c r="F476" s="201"/>
      <c r="H476" s="317"/>
      <c r="I476" s="107"/>
    </row>
    <row r="477" spans="1:9" hidden="1" x14ac:dyDescent="0.25">
      <c r="A477" s="207"/>
      <c r="B477" s="202"/>
      <c r="C477" s="119"/>
      <c r="D477" s="208"/>
      <c r="E477" s="326"/>
      <c r="F477" s="201"/>
      <c r="H477" s="317"/>
      <c r="I477" s="107"/>
    </row>
    <row r="478" spans="1:9" hidden="1" x14ac:dyDescent="0.25">
      <c r="A478" s="207"/>
      <c r="B478" s="202"/>
      <c r="C478" s="119"/>
      <c r="D478" s="208"/>
      <c r="E478" s="326"/>
      <c r="F478" s="201"/>
      <c r="H478" s="317"/>
      <c r="I478" s="107"/>
    </row>
    <row r="479" spans="1:9" hidden="1" x14ac:dyDescent="0.25">
      <c r="A479" s="207"/>
      <c r="B479" s="202"/>
      <c r="C479" s="119"/>
      <c r="D479" s="208"/>
      <c r="E479" s="326"/>
      <c r="F479" s="201"/>
      <c r="H479" s="317"/>
      <c r="I479" s="107"/>
    </row>
    <row r="480" spans="1:9" hidden="1" x14ac:dyDescent="0.25">
      <c r="A480" s="207"/>
      <c r="B480" s="202"/>
      <c r="C480" s="119"/>
      <c r="D480" s="208"/>
      <c r="E480" s="326"/>
      <c r="F480" s="201"/>
      <c r="H480" s="317"/>
      <c r="I480" s="107"/>
    </row>
    <row r="481" spans="1:9" hidden="1" x14ac:dyDescent="0.25">
      <c r="A481" s="207"/>
      <c r="B481" s="202"/>
      <c r="C481" s="119"/>
      <c r="D481" s="208"/>
      <c r="E481" s="326"/>
      <c r="F481" s="201"/>
      <c r="H481" s="317"/>
      <c r="I481" s="107"/>
    </row>
    <row r="482" spans="1:9" hidden="1" x14ac:dyDescent="0.25">
      <c r="A482" s="207"/>
      <c r="B482" s="202"/>
      <c r="C482" s="119"/>
      <c r="D482" s="208"/>
      <c r="E482" s="326"/>
      <c r="F482" s="201"/>
      <c r="H482" s="317"/>
      <c r="I482" s="107"/>
    </row>
    <row r="483" spans="1:9" hidden="1" x14ac:dyDescent="0.25">
      <c r="A483" s="207"/>
      <c r="B483" s="202"/>
      <c r="C483" s="119"/>
      <c r="D483" s="208"/>
      <c r="E483" s="326"/>
      <c r="F483" s="201"/>
      <c r="H483" s="317"/>
      <c r="I483" s="107"/>
    </row>
    <row r="484" spans="1:9" hidden="1" x14ac:dyDescent="0.25">
      <c r="A484" s="207"/>
      <c r="B484" s="202"/>
      <c r="C484" s="119"/>
      <c r="D484" s="208"/>
      <c r="E484" s="326"/>
      <c r="F484" s="201"/>
      <c r="H484" s="317"/>
      <c r="I484" s="107"/>
    </row>
    <row r="485" spans="1:9" hidden="1" x14ac:dyDescent="0.25">
      <c r="A485" s="207"/>
      <c r="B485" s="202"/>
      <c r="C485" s="119"/>
      <c r="D485" s="208"/>
      <c r="E485" s="326"/>
      <c r="F485" s="201"/>
      <c r="H485" s="317"/>
      <c r="I485" s="107"/>
    </row>
    <row r="486" spans="1:9" hidden="1" x14ac:dyDescent="0.25">
      <c r="A486" s="207"/>
      <c r="B486" s="202"/>
      <c r="C486" s="119"/>
      <c r="D486" s="208"/>
      <c r="E486" s="326"/>
      <c r="F486" s="201"/>
      <c r="H486" s="317"/>
      <c r="I486" s="107"/>
    </row>
    <row r="487" spans="1:9" hidden="1" x14ac:dyDescent="0.25">
      <c r="A487" s="207"/>
      <c r="B487" s="202"/>
      <c r="C487" s="119"/>
      <c r="D487" s="208"/>
      <c r="E487" s="326"/>
      <c r="F487" s="201"/>
      <c r="H487" s="317"/>
      <c r="I487" s="107"/>
    </row>
    <row r="488" spans="1:9" hidden="1" x14ac:dyDescent="0.25">
      <c r="A488" s="207"/>
      <c r="B488" s="202"/>
      <c r="C488" s="119"/>
      <c r="D488" s="208"/>
      <c r="E488" s="326"/>
      <c r="F488" s="201"/>
      <c r="H488" s="317"/>
      <c r="I488" s="107"/>
    </row>
    <row r="489" spans="1:9" hidden="1" x14ac:dyDescent="0.25">
      <c r="A489" s="207"/>
      <c r="B489" s="202"/>
      <c r="C489" s="119"/>
      <c r="D489" s="208"/>
      <c r="E489" s="326"/>
      <c r="F489" s="201"/>
      <c r="H489" s="317"/>
      <c r="I489" s="107"/>
    </row>
    <row r="490" spans="1:9" hidden="1" x14ac:dyDescent="0.25">
      <c r="A490" s="207"/>
      <c r="B490" s="202"/>
      <c r="C490" s="119"/>
      <c r="D490" s="208"/>
      <c r="E490" s="326"/>
      <c r="F490" s="201"/>
      <c r="H490" s="317"/>
      <c r="I490" s="107"/>
    </row>
    <row r="491" spans="1:9" hidden="1" x14ac:dyDescent="0.25">
      <c r="A491" s="207"/>
      <c r="B491" s="202"/>
      <c r="C491" s="119"/>
      <c r="D491" s="208"/>
      <c r="E491" s="326"/>
      <c r="F491" s="201"/>
      <c r="H491" s="317"/>
      <c r="I491" s="107"/>
    </row>
    <row r="492" spans="1:9" hidden="1" x14ac:dyDescent="0.25">
      <c r="A492" s="207"/>
      <c r="B492" s="202"/>
      <c r="C492" s="119"/>
      <c r="D492" s="208"/>
      <c r="E492" s="326"/>
      <c r="F492" s="201"/>
      <c r="H492" s="317"/>
      <c r="I492" s="107"/>
    </row>
    <row r="493" spans="1:9" hidden="1" x14ac:dyDescent="0.25">
      <c r="A493" s="207"/>
      <c r="B493" s="202"/>
      <c r="C493" s="119"/>
      <c r="D493" s="208"/>
      <c r="E493" s="326"/>
      <c r="F493" s="201"/>
      <c r="H493" s="317"/>
      <c r="I493" s="107"/>
    </row>
    <row r="494" spans="1:9" hidden="1" x14ac:dyDescent="0.25">
      <c r="A494" s="207"/>
      <c r="B494" s="202"/>
      <c r="C494" s="119"/>
      <c r="D494" s="208"/>
      <c r="E494" s="326"/>
      <c r="F494" s="201"/>
      <c r="H494" s="317"/>
      <c r="I494" s="107"/>
    </row>
    <row r="495" spans="1:9" hidden="1" x14ac:dyDescent="0.25">
      <c r="A495" s="207"/>
      <c r="B495" s="202"/>
      <c r="C495" s="119"/>
      <c r="D495" s="208"/>
      <c r="E495" s="326"/>
      <c r="F495" s="201"/>
      <c r="H495" s="317"/>
      <c r="I495" s="107"/>
    </row>
    <row r="496" spans="1:9" hidden="1" x14ac:dyDescent="0.25">
      <c r="A496" s="207"/>
      <c r="B496" s="202"/>
      <c r="C496" s="119"/>
      <c r="D496" s="208"/>
      <c r="E496" s="326"/>
      <c r="F496" s="201"/>
      <c r="H496" s="317"/>
      <c r="I496" s="107"/>
    </row>
    <row r="497" spans="1:9" hidden="1" x14ac:dyDescent="0.25">
      <c r="A497" s="207"/>
      <c r="B497" s="202"/>
      <c r="C497" s="119"/>
      <c r="D497" s="208"/>
      <c r="E497" s="326"/>
      <c r="F497" s="201"/>
      <c r="H497" s="317"/>
      <c r="I497" s="107"/>
    </row>
    <row r="498" spans="1:9" hidden="1" x14ac:dyDescent="0.25">
      <c r="A498" s="207"/>
      <c r="B498" s="202"/>
      <c r="C498" s="119"/>
      <c r="D498" s="208"/>
      <c r="E498" s="326"/>
      <c r="F498" s="201"/>
      <c r="H498" s="317"/>
      <c r="I498" s="107"/>
    </row>
    <row r="499" spans="1:9" hidden="1" x14ac:dyDescent="0.25">
      <c r="A499" s="207"/>
      <c r="B499" s="202"/>
      <c r="C499" s="119"/>
      <c r="D499" s="208"/>
      <c r="E499" s="326"/>
      <c r="F499" s="201"/>
      <c r="H499" s="317"/>
      <c r="I499" s="107"/>
    </row>
    <row r="500" spans="1:9" hidden="1" x14ac:dyDescent="0.25">
      <c r="A500" s="207"/>
      <c r="B500" s="202"/>
      <c r="C500" s="119"/>
      <c r="D500" s="208"/>
      <c r="E500" s="326"/>
      <c r="F500" s="201"/>
      <c r="H500" s="317"/>
      <c r="I500" s="107"/>
    </row>
    <row r="501" spans="1:9" hidden="1" x14ac:dyDescent="0.25">
      <c r="A501" s="207"/>
      <c r="B501" s="202"/>
      <c r="C501" s="119"/>
      <c r="D501" s="208"/>
      <c r="E501" s="326"/>
      <c r="F501" s="201"/>
      <c r="H501" s="317"/>
      <c r="I501" s="107"/>
    </row>
    <row r="502" spans="1:9" hidden="1" x14ac:dyDescent="0.25">
      <c r="A502" s="313"/>
      <c r="B502" s="285"/>
      <c r="C502" s="119"/>
      <c r="D502" s="297"/>
      <c r="E502" s="326"/>
      <c r="F502" s="286"/>
      <c r="H502" s="317"/>
      <c r="I502" s="107"/>
    </row>
    <row r="503" spans="1:9" hidden="1" x14ac:dyDescent="0.25">
      <c r="A503" s="208"/>
      <c r="B503" s="202"/>
      <c r="C503" s="208"/>
      <c r="D503" s="297"/>
      <c r="E503" s="326"/>
      <c r="F503" s="286"/>
      <c r="H503" s="317"/>
      <c r="I503" s="107"/>
    </row>
    <row r="504" spans="1:9" hidden="1" x14ac:dyDescent="0.25">
      <c r="A504" s="208"/>
      <c r="B504" s="202"/>
      <c r="C504" s="208"/>
      <c r="D504" s="297"/>
      <c r="E504" s="326"/>
      <c r="F504" s="286"/>
      <c r="H504" s="317"/>
      <c r="I504" s="107"/>
    </row>
    <row r="505" spans="1:9" hidden="1" x14ac:dyDescent="0.25">
      <c r="A505" s="208"/>
      <c r="B505" s="202"/>
      <c r="C505" s="208"/>
      <c r="D505" s="297"/>
      <c r="E505" s="326"/>
      <c r="F505" s="286"/>
      <c r="H505" s="317"/>
      <c r="I505" s="107"/>
    </row>
    <row r="506" spans="1:9" hidden="1" x14ac:dyDescent="0.25">
      <c r="A506" s="208"/>
      <c r="B506" s="202"/>
      <c r="C506" s="208"/>
      <c r="D506" s="297"/>
      <c r="E506" s="326"/>
      <c r="F506" s="286"/>
      <c r="H506" s="317"/>
      <c r="I506" s="107"/>
    </row>
    <row r="507" spans="1:9" hidden="1" x14ac:dyDescent="0.25">
      <c r="A507" s="208"/>
      <c r="B507" s="202"/>
      <c r="C507" s="208"/>
      <c r="D507" s="297"/>
      <c r="E507" s="326"/>
      <c r="F507" s="286"/>
      <c r="H507" s="317"/>
      <c r="I507" s="107"/>
    </row>
    <row r="508" spans="1:9" hidden="1" x14ac:dyDescent="0.25">
      <c r="A508" s="208"/>
      <c r="B508" s="202"/>
      <c r="C508" s="208"/>
      <c r="D508" s="297"/>
      <c r="E508" s="326"/>
      <c r="F508" s="286"/>
      <c r="H508" s="317"/>
      <c r="I508" s="107"/>
    </row>
    <row r="509" spans="1:9" hidden="1" x14ac:dyDescent="0.25">
      <c r="A509" s="208"/>
      <c r="B509" s="202"/>
      <c r="C509" s="208"/>
      <c r="D509" s="297"/>
      <c r="E509" s="326"/>
      <c r="F509" s="286"/>
      <c r="H509" s="317"/>
      <c r="I509" s="107"/>
    </row>
    <row r="510" spans="1:9" hidden="1" x14ac:dyDescent="0.25">
      <c r="A510" s="208"/>
      <c r="B510" s="202"/>
      <c r="C510" s="208"/>
      <c r="D510" s="297"/>
      <c r="E510" s="326"/>
      <c r="F510" s="286"/>
      <c r="H510" s="317"/>
      <c r="I510" s="107"/>
    </row>
    <row r="511" spans="1:9" hidden="1" x14ac:dyDescent="0.25">
      <c r="A511" s="208"/>
      <c r="B511" s="202"/>
      <c r="C511" s="208"/>
      <c r="D511" s="297"/>
      <c r="E511" s="326"/>
      <c r="F511" s="286"/>
      <c r="H511" s="317"/>
      <c r="I511" s="107"/>
    </row>
    <row r="512" spans="1:9" hidden="1" x14ac:dyDescent="0.25">
      <c r="A512" s="208"/>
      <c r="B512" s="202"/>
      <c r="C512" s="208"/>
      <c r="D512" s="297"/>
      <c r="E512" s="326"/>
      <c r="F512" s="286"/>
      <c r="H512" s="317"/>
      <c r="I512" s="107"/>
    </row>
    <row r="513" spans="1:9" hidden="1" x14ac:dyDescent="0.25">
      <c r="A513" s="208"/>
      <c r="B513" s="202"/>
      <c r="C513" s="208"/>
      <c r="D513" s="297"/>
      <c r="E513" s="326"/>
      <c r="F513" s="286"/>
      <c r="H513" s="317"/>
      <c r="I513" s="107"/>
    </row>
    <row r="514" spans="1:9" hidden="1" x14ac:dyDescent="0.25">
      <c r="A514" s="208"/>
      <c r="B514" s="202"/>
      <c r="C514" s="208"/>
      <c r="D514" s="297"/>
      <c r="E514" s="326"/>
      <c r="F514" s="286"/>
      <c r="H514" s="317"/>
      <c r="I514" s="107"/>
    </row>
    <row r="515" spans="1:9" hidden="1" x14ac:dyDescent="0.25">
      <c r="A515" s="208"/>
      <c r="B515" s="202"/>
      <c r="C515" s="84"/>
      <c r="D515" s="297"/>
      <c r="E515" s="326"/>
      <c r="F515" s="286"/>
    </row>
    <row r="516" spans="1:9" hidden="1" x14ac:dyDescent="0.25">
      <c r="A516" s="208"/>
      <c r="B516" s="202"/>
      <c r="C516" s="84"/>
      <c r="D516" s="297"/>
      <c r="E516" s="326"/>
      <c r="F516" s="286"/>
    </row>
    <row r="517" spans="1:9" hidden="1" x14ac:dyDescent="0.25">
      <c r="A517" s="208"/>
      <c r="B517" s="202"/>
      <c r="C517" s="84"/>
      <c r="D517" s="297"/>
      <c r="E517" s="326"/>
      <c r="F517" s="286"/>
    </row>
    <row r="518" spans="1:9" hidden="1" x14ac:dyDescent="0.25">
      <c r="A518" s="208"/>
      <c r="B518" s="202"/>
      <c r="C518" s="84"/>
      <c r="D518" s="297"/>
      <c r="E518" s="326"/>
      <c r="F518" s="286"/>
    </row>
    <row r="519" spans="1:9" hidden="1" x14ac:dyDescent="0.25">
      <c r="A519" s="208"/>
      <c r="B519" s="202"/>
      <c r="C519" s="84"/>
      <c r="D519" s="297"/>
      <c r="E519" s="326"/>
      <c r="F519" s="286"/>
    </row>
    <row r="520" spans="1:9" hidden="1" x14ac:dyDescent="0.25">
      <c r="A520" s="297"/>
      <c r="B520" s="202"/>
      <c r="C520" s="84"/>
      <c r="D520" s="208"/>
      <c r="E520" s="208"/>
      <c r="F520" s="201"/>
    </row>
    <row r="521" spans="1:9" x14ac:dyDescent="0.25">
      <c r="A521" s="314"/>
      <c r="E521" s="84" t="s">
        <v>210</v>
      </c>
      <c r="F521" s="262">
        <f>SUM(F269:F520)</f>
        <v>208366.18300800002</v>
      </c>
    </row>
    <row r="522" spans="1:9" x14ac:dyDescent="0.25">
      <c r="A522" s="119"/>
    </row>
    <row r="523" spans="1:9" x14ac:dyDescent="0.25">
      <c r="A523" s="119"/>
    </row>
    <row r="524" spans="1:9" x14ac:dyDescent="0.25">
      <c r="A524" s="119"/>
    </row>
    <row r="525" spans="1:9" x14ac:dyDescent="0.25">
      <c r="A525" s="119"/>
    </row>
    <row r="526" spans="1:9" x14ac:dyDescent="0.25">
      <c r="A526" s="119"/>
    </row>
  </sheetData>
  <mergeCells count="140">
    <mergeCell ref="A200:B200"/>
    <mergeCell ref="A167:H167"/>
    <mergeCell ref="A158:A159"/>
    <mergeCell ref="A155:A157"/>
    <mergeCell ref="A183:F183"/>
    <mergeCell ref="A150:B150"/>
    <mergeCell ref="B155:B157"/>
    <mergeCell ref="D155:D157"/>
    <mergeCell ref="E155:F155"/>
    <mergeCell ref="G155:G157"/>
    <mergeCell ref="E186:E187"/>
    <mergeCell ref="A168:A170"/>
    <mergeCell ref="B168:C170"/>
    <mergeCell ref="D168:F168"/>
    <mergeCell ref="D169:D170"/>
    <mergeCell ref="E169:E170"/>
    <mergeCell ref="F169:F170"/>
    <mergeCell ref="B171:C171"/>
    <mergeCell ref="I155:I157"/>
    <mergeCell ref="B158:B159"/>
    <mergeCell ref="D158:D159"/>
    <mergeCell ref="E158:E159"/>
    <mergeCell ref="F158:F159"/>
    <mergeCell ref="G158:G159"/>
    <mergeCell ref="I158:I159"/>
    <mergeCell ref="A144:B144"/>
    <mergeCell ref="A145:B145"/>
    <mergeCell ref="A146:B146"/>
    <mergeCell ref="A147:B147"/>
    <mergeCell ref="A148:B148"/>
    <mergeCell ref="A149:B149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50:G51"/>
    <mergeCell ref="A52:B52"/>
    <mergeCell ref="A62:B62"/>
    <mergeCell ref="B42:C42"/>
    <mergeCell ref="A164:F164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153:F153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G218:G219"/>
    <mergeCell ref="A207:A208"/>
    <mergeCell ref="B207:B208"/>
    <mergeCell ref="D207:D208"/>
    <mergeCell ref="E207:E208"/>
    <mergeCell ref="F207:F208"/>
    <mergeCell ref="G207:G208"/>
    <mergeCell ref="A215:F215"/>
    <mergeCell ref="A216:F216"/>
    <mergeCell ref="F218:F219"/>
    <mergeCell ref="A177:F177"/>
    <mergeCell ref="A184:E184"/>
    <mergeCell ref="A201:B201"/>
    <mergeCell ref="A202:B202"/>
    <mergeCell ref="A203:B203"/>
    <mergeCell ref="F186:F187"/>
    <mergeCell ref="A195:E195"/>
    <mergeCell ref="A196:F196"/>
    <mergeCell ref="A199:B199"/>
    <mergeCell ref="A186:A187"/>
    <mergeCell ref="B186:B187"/>
    <mergeCell ref="D186:D187"/>
    <mergeCell ref="A204:B204"/>
    <mergeCell ref="A205:F205"/>
    <mergeCell ref="A218:A219"/>
    <mergeCell ref="B218:B219"/>
    <mergeCell ref="D218:D219"/>
    <mergeCell ref="E218:E219"/>
    <mergeCell ref="A263:E263"/>
    <mergeCell ref="A264:F264"/>
    <mergeCell ref="A266:A267"/>
    <mergeCell ref="B266:B267"/>
    <mergeCell ref="D266:D267"/>
    <mergeCell ref="E266:E267"/>
    <mergeCell ref="F266:F267"/>
    <mergeCell ref="A223:F223"/>
    <mergeCell ref="A224:F224"/>
    <mergeCell ref="A225:F225"/>
    <mergeCell ref="A227:A228"/>
    <mergeCell ref="B227:B228"/>
    <mergeCell ref="D227:D228"/>
    <mergeCell ref="E227:E228"/>
    <mergeCell ref="F227:F228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204" max="9" man="1"/>
    <brk id="26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08" t="s">
        <v>182</v>
      </c>
      <c r="B1" s="598" t="s">
        <v>111</v>
      </c>
      <c r="C1" s="598"/>
      <c r="D1" s="598"/>
      <c r="E1" s="598"/>
      <c r="F1" s="598"/>
      <c r="G1" s="208" t="s">
        <v>183</v>
      </c>
      <c r="H1" s="207" t="s">
        <v>184</v>
      </c>
      <c r="I1" s="598" t="s">
        <v>185</v>
      </c>
      <c r="J1" s="598"/>
      <c r="K1" s="598"/>
    </row>
    <row r="2" spans="1:11" ht="15" customHeight="1" x14ac:dyDescent="0.25">
      <c r="A2" s="208">
        <v>1</v>
      </c>
      <c r="B2" s="599">
        <v>2</v>
      </c>
      <c r="C2" s="664"/>
      <c r="D2" s="664"/>
      <c r="E2" s="664"/>
      <c r="F2" s="600"/>
      <c r="G2" s="208">
        <v>3</v>
      </c>
      <c r="H2" s="208">
        <v>4</v>
      </c>
      <c r="I2" s="599">
        <v>5</v>
      </c>
      <c r="J2" s="664"/>
      <c r="K2" s="600"/>
    </row>
    <row r="3" spans="1:11" ht="15" customHeight="1" x14ac:dyDescent="0.25">
      <c r="A3" s="208">
        <v>1</v>
      </c>
      <c r="B3" s="373" t="s">
        <v>252</v>
      </c>
      <c r="C3" s="373" t="s">
        <v>252</v>
      </c>
      <c r="D3" s="373" t="s">
        <v>252</v>
      </c>
      <c r="E3" s="373" t="s">
        <v>252</v>
      </c>
      <c r="F3" s="373" t="s">
        <v>252</v>
      </c>
      <c r="G3" s="375">
        <v>7</v>
      </c>
      <c r="H3" s="377">
        <v>7500</v>
      </c>
      <c r="I3" s="282"/>
      <c r="J3" s="283"/>
      <c r="K3" s="284">
        <f>G3*H3</f>
        <v>52500</v>
      </c>
    </row>
    <row r="4" spans="1:11" ht="15" customHeight="1" x14ac:dyDescent="0.25">
      <c r="A4" s="208">
        <v>2</v>
      </c>
      <c r="B4" s="373" t="s">
        <v>253</v>
      </c>
      <c r="C4" s="373" t="s">
        <v>253</v>
      </c>
      <c r="D4" s="373" t="s">
        <v>253</v>
      </c>
      <c r="E4" s="373" t="s">
        <v>253</v>
      </c>
      <c r="F4" s="373" t="s">
        <v>253</v>
      </c>
      <c r="G4" s="375">
        <v>6</v>
      </c>
      <c r="H4" s="377">
        <v>1500</v>
      </c>
      <c r="I4" s="282"/>
      <c r="J4" s="283"/>
      <c r="K4" s="284">
        <f>G4*H4</f>
        <v>9000</v>
      </c>
    </row>
    <row r="5" spans="1:11" ht="15" customHeight="1" x14ac:dyDescent="0.25">
      <c r="A5" s="208">
        <v>3</v>
      </c>
      <c r="B5" s="373" t="s">
        <v>254</v>
      </c>
      <c r="C5" s="373" t="s">
        <v>254</v>
      </c>
      <c r="D5" s="373" t="s">
        <v>254</v>
      </c>
      <c r="E5" s="373" t="s">
        <v>254</v>
      </c>
      <c r="F5" s="373" t="s">
        <v>254</v>
      </c>
      <c r="G5" s="375">
        <v>6</v>
      </c>
      <c r="H5" s="377">
        <v>4500</v>
      </c>
      <c r="I5" s="282"/>
      <c r="J5" s="283"/>
      <c r="K5" s="284">
        <f>G5*H5</f>
        <v>27000</v>
      </c>
    </row>
    <row r="6" spans="1:11" ht="15" customHeight="1" x14ac:dyDescent="0.25">
      <c r="A6" s="208">
        <v>4</v>
      </c>
      <c r="B6" s="373" t="s">
        <v>255</v>
      </c>
      <c r="C6" s="373" t="s">
        <v>255</v>
      </c>
      <c r="D6" s="373" t="s">
        <v>255</v>
      </c>
      <c r="E6" s="373" t="s">
        <v>255</v>
      </c>
      <c r="F6" s="373" t="s">
        <v>255</v>
      </c>
      <c r="G6" s="375">
        <v>2</v>
      </c>
      <c r="H6" s="377">
        <v>13000</v>
      </c>
      <c r="I6" s="661">
        <f t="shared" ref="I6:I15" si="0">G6*H6</f>
        <v>26000</v>
      </c>
      <c r="J6" s="662"/>
      <c r="K6" s="663"/>
    </row>
    <row r="7" spans="1:11" ht="15" customHeight="1" x14ac:dyDescent="0.25">
      <c r="A7" s="208">
        <v>5</v>
      </c>
      <c r="B7" s="374" t="s">
        <v>256</v>
      </c>
      <c r="C7" s="374" t="s">
        <v>256</v>
      </c>
      <c r="D7" s="374" t="s">
        <v>256</v>
      </c>
      <c r="E7" s="374" t="s">
        <v>256</v>
      </c>
      <c r="F7" s="374" t="s">
        <v>256</v>
      </c>
      <c r="G7" s="376">
        <v>5</v>
      </c>
      <c r="H7" s="378">
        <v>1000</v>
      </c>
      <c r="I7" s="661">
        <f t="shared" si="0"/>
        <v>5000</v>
      </c>
      <c r="J7" s="662"/>
      <c r="K7" s="663"/>
    </row>
    <row r="8" spans="1:11" ht="15" customHeight="1" x14ac:dyDescent="0.25">
      <c r="A8" s="208">
        <v>6</v>
      </c>
      <c r="B8" s="374" t="s">
        <v>257</v>
      </c>
      <c r="C8" s="374" t="s">
        <v>257</v>
      </c>
      <c r="D8" s="374" t="s">
        <v>257</v>
      </c>
      <c r="E8" s="374" t="s">
        <v>257</v>
      </c>
      <c r="F8" s="374" t="s">
        <v>257</v>
      </c>
      <c r="G8" s="376">
        <v>2</v>
      </c>
      <c r="H8" s="378">
        <v>2100</v>
      </c>
      <c r="I8" s="661">
        <f t="shared" si="0"/>
        <v>4200</v>
      </c>
      <c r="J8" s="662"/>
      <c r="K8" s="663"/>
    </row>
    <row r="9" spans="1:11" ht="33" x14ac:dyDescent="0.25">
      <c r="A9" s="208">
        <v>7</v>
      </c>
      <c r="B9" s="373" t="s">
        <v>258</v>
      </c>
      <c r="C9" s="373" t="s">
        <v>258</v>
      </c>
      <c r="D9" s="373" t="s">
        <v>258</v>
      </c>
      <c r="E9" s="373" t="s">
        <v>258</v>
      </c>
      <c r="F9" s="373" t="s">
        <v>258</v>
      </c>
      <c r="G9" s="375">
        <v>4</v>
      </c>
      <c r="H9" s="377">
        <v>500</v>
      </c>
      <c r="I9" s="661">
        <f t="shared" si="0"/>
        <v>2000</v>
      </c>
      <c r="J9" s="662"/>
      <c r="K9" s="663"/>
    </row>
    <row r="10" spans="1:11" ht="15" customHeight="1" x14ac:dyDescent="0.25">
      <c r="A10" s="208">
        <v>8</v>
      </c>
      <c r="B10" s="373" t="s">
        <v>259</v>
      </c>
      <c r="C10" s="373" t="s">
        <v>259</v>
      </c>
      <c r="D10" s="373" t="s">
        <v>259</v>
      </c>
      <c r="E10" s="373" t="s">
        <v>259</v>
      </c>
      <c r="F10" s="373" t="s">
        <v>259</v>
      </c>
      <c r="G10" s="375">
        <v>20</v>
      </c>
      <c r="H10" s="377">
        <v>100</v>
      </c>
      <c r="I10" s="661">
        <f t="shared" si="0"/>
        <v>2000</v>
      </c>
      <c r="J10" s="662"/>
      <c r="K10" s="663"/>
    </row>
    <row r="11" spans="1:11" ht="15" customHeight="1" x14ac:dyDescent="0.25">
      <c r="A11" s="208">
        <v>9</v>
      </c>
      <c r="B11" s="373" t="s">
        <v>207</v>
      </c>
      <c r="C11" s="373" t="s">
        <v>207</v>
      </c>
      <c r="D11" s="373" t="s">
        <v>207</v>
      </c>
      <c r="E11" s="373" t="s">
        <v>207</v>
      </c>
      <c r="F11" s="373" t="s">
        <v>207</v>
      </c>
      <c r="G11" s="375">
        <v>15</v>
      </c>
      <c r="H11" s="377">
        <v>250</v>
      </c>
      <c r="I11" s="661">
        <f t="shared" si="0"/>
        <v>3750</v>
      </c>
      <c r="J11" s="662"/>
      <c r="K11" s="663"/>
    </row>
    <row r="12" spans="1:11" ht="15" customHeight="1" x14ac:dyDescent="0.25">
      <c r="A12" s="208">
        <v>10</v>
      </c>
      <c r="B12" s="373" t="s">
        <v>206</v>
      </c>
      <c r="C12" s="373" t="s">
        <v>206</v>
      </c>
      <c r="D12" s="373" t="s">
        <v>206</v>
      </c>
      <c r="E12" s="373" t="s">
        <v>206</v>
      </c>
      <c r="F12" s="373" t="s">
        <v>206</v>
      </c>
      <c r="G12" s="375">
        <v>100</v>
      </c>
      <c r="H12" s="377">
        <v>25</v>
      </c>
      <c r="I12" s="661">
        <f t="shared" si="0"/>
        <v>2500</v>
      </c>
      <c r="J12" s="662"/>
      <c r="K12" s="663"/>
    </row>
    <row r="13" spans="1:11" ht="15" customHeight="1" x14ac:dyDescent="0.25">
      <c r="A13" s="208">
        <v>11</v>
      </c>
      <c r="B13" s="373" t="s">
        <v>260</v>
      </c>
      <c r="C13" s="373" t="s">
        <v>260</v>
      </c>
      <c r="D13" s="373" t="s">
        <v>260</v>
      </c>
      <c r="E13" s="373" t="s">
        <v>260</v>
      </c>
      <c r="F13" s="373" t="s">
        <v>260</v>
      </c>
      <c r="G13" s="375">
        <v>30</v>
      </c>
      <c r="H13" s="377">
        <v>40</v>
      </c>
      <c r="I13" s="661">
        <f t="shared" si="0"/>
        <v>1200</v>
      </c>
      <c r="J13" s="662"/>
      <c r="K13" s="663"/>
    </row>
    <row r="14" spans="1:11" ht="15" customHeight="1" x14ac:dyDescent="0.25">
      <c r="A14" s="208">
        <v>12</v>
      </c>
      <c r="B14" s="373" t="s">
        <v>261</v>
      </c>
      <c r="C14" s="373" t="s">
        <v>261</v>
      </c>
      <c r="D14" s="373" t="s">
        <v>261</v>
      </c>
      <c r="E14" s="373" t="s">
        <v>261</v>
      </c>
      <c r="F14" s="373" t="s">
        <v>261</v>
      </c>
      <c r="G14" s="375">
        <v>40</v>
      </c>
      <c r="H14" s="377">
        <v>1500</v>
      </c>
      <c r="I14" s="661">
        <f t="shared" si="0"/>
        <v>60000</v>
      </c>
      <c r="J14" s="662"/>
      <c r="K14" s="663"/>
    </row>
    <row r="15" spans="1:11" ht="15" customHeight="1" x14ac:dyDescent="0.25">
      <c r="A15" s="208">
        <v>13</v>
      </c>
      <c r="B15" s="374" t="s">
        <v>262</v>
      </c>
      <c r="C15" s="374" t="s">
        <v>262</v>
      </c>
      <c r="D15" s="374" t="s">
        <v>262</v>
      </c>
      <c r="E15" s="374" t="s">
        <v>262</v>
      </c>
      <c r="F15" s="374" t="s">
        <v>262</v>
      </c>
      <c r="G15" s="375">
        <v>10</v>
      </c>
      <c r="H15" s="377">
        <v>1200</v>
      </c>
      <c r="I15" s="661">
        <f t="shared" si="0"/>
        <v>12000</v>
      </c>
      <c r="J15" s="662"/>
      <c r="K15" s="663"/>
    </row>
    <row r="16" spans="1:11" ht="66" x14ac:dyDescent="0.25">
      <c r="A16" s="208">
        <v>14</v>
      </c>
      <c r="B16" s="374" t="s">
        <v>263</v>
      </c>
      <c r="C16" s="374" t="s">
        <v>263</v>
      </c>
      <c r="D16" s="374" t="s">
        <v>263</v>
      </c>
      <c r="E16" s="374" t="s">
        <v>263</v>
      </c>
      <c r="F16" s="374" t="s">
        <v>263</v>
      </c>
      <c r="G16" s="375">
        <v>5</v>
      </c>
      <c r="H16" s="377">
        <v>1200</v>
      </c>
      <c r="I16" s="224"/>
      <c r="J16" s="225"/>
      <c r="K16" s="280">
        <f>G16*H16</f>
        <v>6000</v>
      </c>
    </row>
    <row r="17" spans="1:11" ht="15" customHeight="1" x14ac:dyDescent="0.25">
      <c r="A17" s="208">
        <v>15</v>
      </c>
      <c r="B17" s="374" t="s">
        <v>264</v>
      </c>
      <c r="C17" s="374" t="s">
        <v>264</v>
      </c>
      <c r="D17" s="374" t="s">
        <v>264</v>
      </c>
      <c r="E17" s="374" t="s">
        <v>264</v>
      </c>
      <c r="F17" s="374" t="s">
        <v>264</v>
      </c>
      <c r="G17" s="375">
        <v>5</v>
      </c>
      <c r="H17" s="377">
        <v>1200</v>
      </c>
      <c r="I17" s="224"/>
      <c r="J17" s="225"/>
      <c r="K17" s="280">
        <f t="shared" ref="K17:K40" si="1">G17*H17</f>
        <v>6000</v>
      </c>
    </row>
    <row r="18" spans="1:11" ht="15" customHeight="1" x14ac:dyDescent="0.25">
      <c r="A18" s="208">
        <v>16</v>
      </c>
      <c r="B18" s="374" t="s">
        <v>265</v>
      </c>
      <c r="C18" s="374" t="s">
        <v>265</v>
      </c>
      <c r="D18" s="374" t="s">
        <v>265</v>
      </c>
      <c r="E18" s="374" t="s">
        <v>265</v>
      </c>
      <c r="F18" s="374" t="s">
        <v>265</v>
      </c>
      <c r="G18" s="375">
        <v>20</v>
      </c>
      <c r="H18" s="377">
        <v>400</v>
      </c>
      <c r="I18" s="224"/>
      <c r="J18" s="225"/>
      <c r="K18" s="280">
        <f t="shared" si="1"/>
        <v>8000</v>
      </c>
    </row>
    <row r="19" spans="1:11" ht="15" customHeight="1" x14ac:dyDescent="0.25">
      <c r="A19" s="208">
        <v>17</v>
      </c>
      <c r="B19" s="374" t="s">
        <v>266</v>
      </c>
      <c r="C19" s="374" t="s">
        <v>266</v>
      </c>
      <c r="D19" s="374" t="s">
        <v>266</v>
      </c>
      <c r="E19" s="374" t="s">
        <v>266</v>
      </c>
      <c r="F19" s="374" t="s">
        <v>266</v>
      </c>
      <c r="G19" s="375">
        <v>20</v>
      </c>
      <c r="H19" s="377">
        <v>300</v>
      </c>
      <c r="I19" s="224"/>
      <c r="J19" s="225"/>
      <c r="K19" s="280">
        <f t="shared" si="1"/>
        <v>6000</v>
      </c>
    </row>
    <row r="20" spans="1:11" ht="15" customHeight="1" x14ac:dyDescent="0.25">
      <c r="A20" s="208">
        <v>18</v>
      </c>
      <c r="B20" s="374" t="s">
        <v>204</v>
      </c>
      <c r="C20" s="374" t="s">
        <v>204</v>
      </c>
      <c r="D20" s="374" t="s">
        <v>204</v>
      </c>
      <c r="E20" s="374" t="s">
        <v>204</v>
      </c>
      <c r="F20" s="374" t="s">
        <v>204</v>
      </c>
      <c r="G20" s="375">
        <v>15</v>
      </c>
      <c r="H20" s="377">
        <v>900</v>
      </c>
      <c r="I20" s="224"/>
      <c r="J20" s="225"/>
      <c r="K20" s="280">
        <f t="shared" si="1"/>
        <v>13500</v>
      </c>
    </row>
    <row r="21" spans="1:11" ht="15" customHeight="1" x14ac:dyDescent="0.25">
      <c r="A21" s="208">
        <v>19</v>
      </c>
      <c r="B21" s="374" t="s">
        <v>267</v>
      </c>
      <c r="C21" s="374" t="s">
        <v>267</v>
      </c>
      <c r="D21" s="374" t="s">
        <v>267</v>
      </c>
      <c r="E21" s="374" t="s">
        <v>267</v>
      </c>
      <c r="F21" s="374" t="s">
        <v>267</v>
      </c>
      <c r="G21" s="375">
        <v>5</v>
      </c>
      <c r="H21" s="377">
        <v>3500</v>
      </c>
      <c r="I21" s="224"/>
      <c r="J21" s="225"/>
      <c r="K21" s="280">
        <f t="shared" si="1"/>
        <v>17500</v>
      </c>
    </row>
    <row r="22" spans="1:11" ht="15" customHeight="1" x14ac:dyDescent="0.25">
      <c r="A22" s="208">
        <v>20</v>
      </c>
      <c r="B22" s="374" t="s">
        <v>268</v>
      </c>
      <c r="C22" s="374" t="s">
        <v>268</v>
      </c>
      <c r="D22" s="374" t="s">
        <v>268</v>
      </c>
      <c r="E22" s="374" t="s">
        <v>268</v>
      </c>
      <c r="F22" s="374" t="s">
        <v>268</v>
      </c>
      <c r="G22" s="375">
        <v>10</v>
      </c>
      <c r="H22" s="377">
        <v>811</v>
      </c>
      <c r="I22" s="224"/>
      <c r="J22" s="225"/>
      <c r="K22" s="280">
        <f t="shared" si="1"/>
        <v>8110</v>
      </c>
    </row>
    <row r="23" spans="1:11" ht="15" customHeight="1" x14ac:dyDescent="0.25">
      <c r="A23" s="208">
        <v>21</v>
      </c>
      <c r="B23" s="374" t="s">
        <v>269</v>
      </c>
      <c r="C23" s="374" t="s">
        <v>269</v>
      </c>
      <c r="D23" s="374" t="s">
        <v>269</v>
      </c>
      <c r="E23" s="374" t="s">
        <v>269</v>
      </c>
      <c r="F23" s="374" t="s">
        <v>269</v>
      </c>
      <c r="G23" s="375">
        <v>10</v>
      </c>
      <c r="H23" s="377">
        <v>100</v>
      </c>
      <c r="I23" s="224"/>
      <c r="J23" s="225"/>
      <c r="K23" s="280">
        <f t="shared" si="1"/>
        <v>1000</v>
      </c>
    </row>
    <row r="24" spans="1:11" ht="15" customHeight="1" x14ac:dyDescent="0.25">
      <c r="A24" s="208">
        <v>22</v>
      </c>
      <c r="B24" s="374" t="s">
        <v>270</v>
      </c>
      <c r="C24" s="374" t="s">
        <v>270</v>
      </c>
      <c r="D24" s="374" t="s">
        <v>270</v>
      </c>
      <c r="E24" s="374" t="s">
        <v>270</v>
      </c>
      <c r="F24" s="374" t="s">
        <v>270</v>
      </c>
      <c r="G24" s="375">
        <v>5</v>
      </c>
      <c r="H24" s="377">
        <v>301</v>
      </c>
      <c r="I24" s="224"/>
      <c r="J24" s="225"/>
      <c r="K24" s="280">
        <f t="shared" si="1"/>
        <v>1505</v>
      </c>
    </row>
    <row r="25" spans="1:11" ht="15" customHeight="1" x14ac:dyDescent="0.25">
      <c r="A25" s="208">
        <v>23</v>
      </c>
      <c r="B25" s="374" t="s">
        <v>271</v>
      </c>
      <c r="C25" s="374" t="s">
        <v>271</v>
      </c>
      <c r="D25" s="374" t="s">
        <v>271</v>
      </c>
      <c r="E25" s="374" t="s">
        <v>271</v>
      </c>
      <c r="F25" s="374" t="s">
        <v>271</v>
      </c>
      <c r="G25" s="375">
        <v>30</v>
      </c>
      <c r="H25" s="377">
        <v>250</v>
      </c>
      <c r="I25" s="224"/>
      <c r="J25" s="225"/>
      <c r="K25" s="280">
        <f t="shared" si="1"/>
        <v>7500</v>
      </c>
    </row>
    <row r="26" spans="1:11" ht="15" customHeight="1" x14ac:dyDescent="0.25">
      <c r="A26" s="208">
        <v>24</v>
      </c>
      <c r="B26" s="374" t="s">
        <v>272</v>
      </c>
      <c r="C26" s="374" t="s">
        <v>272</v>
      </c>
      <c r="D26" s="374" t="s">
        <v>272</v>
      </c>
      <c r="E26" s="374" t="s">
        <v>272</v>
      </c>
      <c r="F26" s="374" t="s">
        <v>272</v>
      </c>
      <c r="G26" s="375">
        <v>5</v>
      </c>
      <c r="H26" s="377">
        <v>401</v>
      </c>
      <c r="I26" s="224"/>
      <c r="J26" s="225"/>
      <c r="K26" s="280">
        <f t="shared" si="1"/>
        <v>2005</v>
      </c>
    </row>
    <row r="27" spans="1:11" ht="15" customHeight="1" x14ac:dyDescent="0.25">
      <c r="A27" s="208">
        <v>25</v>
      </c>
      <c r="B27" s="374" t="s">
        <v>273</v>
      </c>
      <c r="C27" s="374" t="s">
        <v>273</v>
      </c>
      <c r="D27" s="374" t="s">
        <v>273</v>
      </c>
      <c r="E27" s="374" t="s">
        <v>273</v>
      </c>
      <c r="F27" s="374" t="s">
        <v>273</v>
      </c>
      <c r="G27" s="375">
        <v>20</v>
      </c>
      <c r="H27" s="377">
        <v>50</v>
      </c>
      <c r="I27" s="224"/>
      <c r="J27" s="225"/>
      <c r="K27" s="280">
        <f t="shared" si="1"/>
        <v>1000</v>
      </c>
    </row>
    <row r="28" spans="1:11" ht="15" customHeight="1" x14ac:dyDescent="0.25">
      <c r="A28" s="208">
        <v>26</v>
      </c>
      <c r="B28" s="374" t="s">
        <v>274</v>
      </c>
      <c r="C28" s="374" t="s">
        <v>274</v>
      </c>
      <c r="D28" s="374" t="s">
        <v>274</v>
      </c>
      <c r="E28" s="374" t="s">
        <v>274</v>
      </c>
      <c r="F28" s="374" t="s">
        <v>274</v>
      </c>
      <c r="G28" s="375">
        <v>40</v>
      </c>
      <c r="H28" s="377">
        <v>30</v>
      </c>
      <c r="I28" s="224"/>
      <c r="J28" s="225"/>
      <c r="K28" s="280">
        <f t="shared" si="1"/>
        <v>1200</v>
      </c>
    </row>
    <row r="29" spans="1:11" ht="15" customHeight="1" x14ac:dyDescent="0.25">
      <c r="A29" s="208">
        <v>27</v>
      </c>
      <c r="B29" s="374" t="s">
        <v>275</v>
      </c>
      <c r="C29" s="374" t="s">
        <v>275</v>
      </c>
      <c r="D29" s="374" t="s">
        <v>275</v>
      </c>
      <c r="E29" s="374" t="s">
        <v>275</v>
      </c>
      <c r="F29" s="374" t="s">
        <v>275</v>
      </c>
      <c r="G29" s="375">
        <v>10</v>
      </c>
      <c r="H29" s="377">
        <v>300</v>
      </c>
      <c r="I29" s="224"/>
      <c r="J29" s="225"/>
      <c r="K29" s="280">
        <f t="shared" si="1"/>
        <v>3000</v>
      </c>
    </row>
    <row r="30" spans="1:11" ht="15" customHeight="1" x14ac:dyDescent="0.25">
      <c r="A30" s="208">
        <v>28</v>
      </c>
      <c r="B30" s="374" t="s">
        <v>276</v>
      </c>
      <c r="C30" s="374" t="s">
        <v>276</v>
      </c>
      <c r="D30" s="374" t="s">
        <v>276</v>
      </c>
      <c r="E30" s="374" t="s">
        <v>276</v>
      </c>
      <c r="F30" s="374" t="s">
        <v>276</v>
      </c>
      <c r="G30" s="375">
        <v>10</v>
      </c>
      <c r="H30" s="377">
        <v>210</v>
      </c>
      <c r="I30" s="224"/>
      <c r="J30" s="225"/>
      <c r="K30" s="280">
        <f t="shared" si="1"/>
        <v>2100</v>
      </c>
    </row>
    <row r="31" spans="1:11" ht="33" x14ac:dyDescent="0.25">
      <c r="A31" s="208">
        <v>29</v>
      </c>
      <c r="B31" s="374" t="s">
        <v>277</v>
      </c>
      <c r="C31" s="374" t="s">
        <v>277</v>
      </c>
      <c r="D31" s="374" t="s">
        <v>277</v>
      </c>
      <c r="E31" s="374" t="s">
        <v>277</v>
      </c>
      <c r="F31" s="374" t="s">
        <v>277</v>
      </c>
      <c r="G31" s="375">
        <v>10</v>
      </c>
      <c r="H31" s="377">
        <v>150</v>
      </c>
      <c r="I31" s="224"/>
      <c r="J31" s="225"/>
      <c r="K31" s="280">
        <f t="shared" si="1"/>
        <v>1500</v>
      </c>
    </row>
    <row r="32" spans="1:11" ht="15" customHeight="1" x14ac:dyDescent="0.25">
      <c r="A32" s="208">
        <v>30</v>
      </c>
      <c r="B32" s="374" t="s">
        <v>278</v>
      </c>
      <c r="C32" s="374" t="s">
        <v>278</v>
      </c>
      <c r="D32" s="374" t="s">
        <v>278</v>
      </c>
      <c r="E32" s="374" t="s">
        <v>278</v>
      </c>
      <c r="F32" s="374" t="s">
        <v>278</v>
      </c>
      <c r="G32" s="375">
        <v>30</v>
      </c>
      <c r="H32" s="377">
        <v>50</v>
      </c>
      <c r="I32" s="224"/>
      <c r="J32" s="225"/>
      <c r="K32" s="280">
        <f t="shared" si="1"/>
        <v>1500</v>
      </c>
    </row>
    <row r="33" spans="1:11" ht="15" customHeight="1" x14ac:dyDescent="0.25">
      <c r="A33" s="208">
        <v>31</v>
      </c>
      <c r="B33" s="374" t="s">
        <v>279</v>
      </c>
      <c r="C33" s="374" t="s">
        <v>279</v>
      </c>
      <c r="D33" s="374" t="s">
        <v>279</v>
      </c>
      <c r="E33" s="374" t="s">
        <v>279</v>
      </c>
      <c r="F33" s="374" t="s">
        <v>279</v>
      </c>
      <c r="G33" s="375">
        <v>53</v>
      </c>
      <c r="H33" s="377">
        <v>30</v>
      </c>
      <c r="I33" s="224"/>
      <c r="J33" s="225"/>
      <c r="K33" s="280">
        <f t="shared" si="1"/>
        <v>1590</v>
      </c>
    </row>
    <row r="34" spans="1:11" ht="15" customHeight="1" x14ac:dyDescent="0.25">
      <c r="A34" s="208">
        <v>32</v>
      </c>
      <c r="B34" s="374" t="s">
        <v>280</v>
      </c>
      <c r="C34" s="374" t="s">
        <v>280</v>
      </c>
      <c r="D34" s="374" t="s">
        <v>280</v>
      </c>
      <c r="E34" s="374" t="s">
        <v>280</v>
      </c>
      <c r="F34" s="374" t="s">
        <v>280</v>
      </c>
      <c r="G34" s="375">
        <v>40</v>
      </c>
      <c r="H34" s="377">
        <v>100</v>
      </c>
      <c r="I34" s="224"/>
      <c r="J34" s="225"/>
      <c r="K34" s="280">
        <f t="shared" si="1"/>
        <v>4000</v>
      </c>
    </row>
    <row r="35" spans="1:11" ht="16.5" x14ac:dyDescent="0.25">
      <c r="A35" s="208">
        <v>33</v>
      </c>
      <c r="B35" s="374" t="s">
        <v>281</v>
      </c>
      <c r="C35" s="374" t="s">
        <v>281</v>
      </c>
      <c r="D35" s="374" t="s">
        <v>281</v>
      </c>
      <c r="E35" s="374" t="s">
        <v>281</v>
      </c>
      <c r="F35" s="374" t="s">
        <v>281</v>
      </c>
      <c r="G35" s="375">
        <v>50</v>
      </c>
      <c r="H35" s="377">
        <v>40</v>
      </c>
      <c r="I35" s="224"/>
      <c r="J35" s="225"/>
      <c r="K35" s="280">
        <f t="shared" si="1"/>
        <v>2000</v>
      </c>
    </row>
    <row r="36" spans="1:11" ht="33" x14ac:dyDescent="0.25">
      <c r="A36" s="208">
        <v>34</v>
      </c>
      <c r="B36" s="374" t="s">
        <v>282</v>
      </c>
      <c r="C36" s="374" t="s">
        <v>282</v>
      </c>
      <c r="D36" s="374" t="s">
        <v>282</v>
      </c>
      <c r="E36" s="374" t="s">
        <v>282</v>
      </c>
      <c r="F36" s="374" t="s">
        <v>282</v>
      </c>
      <c r="G36" s="375">
        <v>200</v>
      </c>
      <c r="H36" s="377">
        <v>80</v>
      </c>
      <c r="I36" s="224"/>
      <c r="J36" s="225"/>
      <c r="K36" s="280">
        <f t="shared" si="1"/>
        <v>16000</v>
      </c>
    </row>
    <row r="37" spans="1:11" ht="33" x14ac:dyDescent="0.25">
      <c r="A37" s="208">
        <v>35</v>
      </c>
      <c r="B37" s="374" t="s">
        <v>283</v>
      </c>
      <c r="C37" s="374" t="s">
        <v>283</v>
      </c>
      <c r="D37" s="374" t="s">
        <v>283</v>
      </c>
      <c r="E37" s="374" t="s">
        <v>283</v>
      </c>
      <c r="F37" s="374" t="s">
        <v>283</v>
      </c>
      <c r="G37" s="375">
        <v>70</v>
      </c>
      <c r="H37" s="377">
        <v>300</v>
      </c>
      <c r="I37" s="224"/>
      <c r="J37" s="225"/>
      <c r="K37" s="280">
        <f t="shared" si="1"/>
        <v>21000</v>
      </c>
    </row>
    <row r="38" spans="1:11" ht="33" x14ac:dyDescent="0.25">
      <c r="A38" s="208">
        <v>36</v>
      </c>
      <c r="B38" s="374" t="s">
        <v>284</v>
      </c>
      <c r="C38" s="374" t="s">
        <v>284</v>
      </c>
      <c r="D38" s="374" t="s">
        <v>284</v>
      </c>
      <c r="E38" s="374" t="s">
        <v>284</v>
      </c>
      <c r="F38" s="374" t="s">
        <v>284</v>
      </c>
      <c r="G38" s="375">
        <v>10</v>
      </c>
      <c r="H38" s="377">
        <v>400</v>
      </c>
      <c r="I38" s="224"/>
      <c r="J38" s="225"/>
      <c r="K38" s="280">
        <f t="shared" si="1"/>
        <v>4000</v>
      </c>
    </row>
    <row r="39" spans="1:11" ht="49.5" x14ac:dyDescent="0.25">
      <c r="A39" s="208">
        <v>37</v>
      </c>
      <c r="B39" s="374" t="s">
        <v>285</v>
      </c>
      <c r="C39" s="374" t="s">
        <v>285</v>
      </c>
      <c r="D39" s="374" t="s">
        <v>285</v>
      </c>
      <c r="E39" s="374" t="s">
        <v>285</v>
      </c>
      <c r="F39" s="374" t="s">
        <v>285</v>
      </c>
      <c r="G39" s="375">
        <v>10</v>
      </c>
      <c r="H39" s="377">
        <v>500</v>
      </c>
      <c r="I39" s="224"/>
      <c r="J39" s="225"/>
      <c r="K39" s="280">
        <f t="shared" si="1"/>
        <v>5000</v>
      </c>
    </row>
    <row r="40" spans="1:11" ht="33" x14ac:dyDescent="0.25">
      <c r="A40" s="208">
        <v>38</v>
      </c>
      <c r="B40" s="374" t="s">
        <v>286</v>
      </c>
      <c r="C40" s="374" t="s">
        <v>286</v>
      </c>
      <c r="D40" s="374" t="s">
        <v>286</v>
      </c>
      <c r="E40" s="374" t="s">
        <v>286</v>
      </c>
      <c r="F40" s="374" t="s">
        <v>286</v>
      </c>
      <c r="G40" s="375">
        <v>3000</v>
      </c>
      <c r="H40" s="377">
        <v>50</v>
      </c>
      <c r="I40" s="224"/>
      <c r="J40" s="225"/>
      <c r="K40" s="280">
        <f t="shared" si="1"/>
        <v>150000</v>
      </c>
    </row>
    <row r="41" spans="1:11" ht="16.5" x14ac:dyDescent="0.25">
      <c r="A41" s="208"/>
      <c r="B41" s="277"/>
      <c r="C41" s="278"/>
      <c r="D41" s="278"/>
      <c r="E41" s="278"/>
      <c r="F41" s="279"/>
      <c r="G41" s="375"/>
      <c r="H41" s="105"/>
      <c r="I41" s="224"/>
      <c r="J41" s="225"/>
      <c r="K41" s="280"/>
    </row>
    <row r="42" spans="1:11" x14ac:dyDescent="0.25">
      <c r="A42" s="208"/>
      <c r="B42" s="277"/>
      <c r="C42" s="278"/>
      <c r="D42" s="278"/>
      <c r="E42" s="278"/>
      <c r="F42" s="279"/>
      <c r="G42" s="208"/>
      <c r="H42" s="105"/>
      <c r="I42" s="224"/>
      <c r="J42" s="225"/>
      <c r="K42" s="280"/>
    </row>
    <row r="43" spans="1:11" x14ac:dyDescent="0.25">
      <c r="A43" s="208"/>
      <c r="B43" s="277"/>
      <c r="C43" s="278"/>
      <c r="D43" s="278"/>
      <c r="E43" s="278"/>
      <c r="F43" s="279"/>
      <c r="G43" s="208"/>
      <c r="H43" s="105"/>
      <c r="I43" s="224"/>
      <c r="J43" s="225"/>
      <c r="K43" s="280"/>
    </row>
    <row r="44" spans="1:11" x14ac:dyDescent="0.25">
      <c r="A44" s="208"/>
      <c r="B44" s="277"/>
      <c r="C44" s="278"/>
      <c r="D44" s="278"/>
      <c r="E44" s="278"/>
      <c r="F44" s="279"/>
      <c r="G44" s="208"/>
      <c r="H44" s="105"/>
      <c r="I44" s="224"/>
      <c r="J44" s="225"/>
      <c r="K44" s="280"/>
    </row>
    <row r="45" spans="1:11" x14ac:dyDescent="0.25">
      <c r="A45" s="208"/>
      <c r="B45" s="277"/>
      <c r="C45" s="278"/>
      <c r="D45" s="278"/>
      <c r="E45" s="278"/>
      <c r="F45" s="279"/>
      <c r="G45" s="208"/>
      <c r="H45" s="105"/>
      <c r="I45" s="224"/>
      <c r="J45" s="225"/>
      <c r="K45" s="280"/>
    </row>
    <row r="46" spans="1:11" x14ac:dyDescent="0.25">
      <c r="A46" s="208"/>
      <c r="B46" s="277"/>
      <c r="C46" s="278"/>
      <c r="D46" s="278"/>
      <c r="E46" s="278"/>
      <c r="F46" s="279"/>
      <c r="G46" s="208"/>
      <c r="H46" s="105"/>
      <c r="I46" s="224"/>
      <c r="J46" s="225"/>
      <c r="K46" s="280"/>
    </row>
    <row r="47" spans="1:11" x14ac:dyDescent="0.25">
      <c r="A47" s="208"/>
      <c r="B47" s="277"/>
      <c r="C47" s="278"/>
      <c r="D47" s="278"/>
      <c r="E47" s="278"/>
      <c r="F47" s="279"/>
      <c r="G47" s="208"/>
      <c r="H47" s="105"/>
      <c r="I47" s="224"/>
      <c r="J47" s="225"/>
      <c r="K47" s="280"/>
    </row>
    <row r="48" spans="1:11" x14ac:dyDescent="0.25">
      <c r="A48" s="208"/>
      <c r="B48" s="277"/>
      <c r="C48" s="278"/>
      <c r="D48" s="278"/>
      <c r="E48" s="278"/>
      <c r="F48" s="279"/>
      <c r="G48" s="208"/>
      <c r="H48" s="105"/>
      <c r="I48" s="224"/>
      <c r="J48" s="225"/>
      <c r="K48" s="280"/>
    </row>
    <row r="49" spans="1:11" x14ac:dyDescent="0.25">
      <c r="A49" s="208"/>
      <c r="B49" s="277"/>
      <c r="C49" s="278"/>
      <c r="D49" s="278"/>
      <c r="E49" s="278"/>
      <c r="F49" s="279"/>
      <c r="G49" s="208"/>
      <c r="H49" s="105"/>
      <c r="I49" s="224"/>
      <c r="J49" s="225"/>
      <c r="K49" s="280"/>
    </row>
    <row r="50" spans="1:11" ht="15" customHeight="1" x14ac:dyDescent="0.25">
      <c r="A50" s="208"/>
      <c r="B50" s="651"/>
      <c r="C50" s="652"/>
      <c r="D50" s="652"/>
      <c r="E50" s="652"/>
      <c r="F50" s="653"/>
      <c r="G50" s="208"/>
      <c r="H50" s="105"/>
      <c r="I50" s="225"/>
      <c r="J50" s="225"/>
      <c r="K50" s="280"/>
    </row>
    <row r="51" spans="1:11" ht="15" customHeight="1" x14ac:dyDescent="0.25">
      <c r="A51" s="208"/>
      <c r="B51" s="651"/>
      <c r="C51" s="652"/>
      <c r="D51" s="652"/>
      <c r="E51" s="652"/>
      <c r="F51" s="653"/>
      <c r="G51" s="208"/>
      <c r="H51" s="105"/>
      <c r="I51" s="225"/>
      <c r="J51" s="225"/>
      <c r="K51" s="280"/>
    </row>
    <row r="52" spans="1:11" ht="15" customHeight="1" x14ac:dyDescent="0.25">
      <c r="A52" s="208"/>
      <c r="B52" s="654"/>
      <c r="C52" s="654"/>
      <c r="D52" s="654"/>
      <c r="E52" s="654"/>
      <c r="F52" s="654"/>
      <c r="G52" s="208"/>
      <c r="H52" s="105"/>
      <c r="I52" s="655"/>
      <c r="J52" s="656"/>
      <c r="K52" s="656"/>
    </row>
    <row r="53" spans="1:11" ht="15" customHeight="1" x14ac:dyDescent="0.25">
      <c r="A53" s="208"/>
      <c r="B53" s="657"/>
      <c r="C53" s="658"/>
      <c r="D53" s="658"/>
      <c r="E53" s="658"/>
      <c r="F53" s="659"/>
      <c r="G53" s="208"/>
      <c r="H53" s="105"/>
      <c r="I53" s="223"/>
      <c r="J53" s="223"/>
      <c r="K53" s="276"/>
    </row>
    <row r="54" spans="1:11" ht="15" customHeight="1" x14ac:dyDescent="0.25">
      <c r="A54" s="208"/>
      <c r="B54" s="660"/>
      <c r="C54" s="660"/>
      <c r="D54" s="660"/>
      <c r="E54" s="660"/>
      <c r="F54" s="660"/>
      <c r="G54" s="281"/>
      <c r="H54" s="204"/>
      <c r="I54" s="661"/>
      <c r="J54" s="662"/>
      <c r="K54" s="663"/>
    </row>
    <row r="55" spans="1:11" ht="15" customHeight="1" x14ac:dyDescent="0.25">
      <c r="A55" s="208"/>
      <c r="B55" s="657"/>
      <c r="C55" s="658"/>
      <c r="D55" s="658"/>
      <c r="E55" s="658"/>
      <c r="F55" s="659"/>
      <c r="G55" s="208"/>
      <c r="H55" s="105"/>
      <c r="I55" s="650"/>
      <c r="J55" s="650"/>
      <c r="K55" s="650"/>
    </row>
    <row r="56" spans="1:11" ht="15" customHeight="1" x14ac:dyDescent="0.25">
      <c r="A56" s="208"/>
      <c r="B56" s="647"/>
      <c r="C56" s="648"/>
      <c r="D56" s="648"/>
      <c r="E56" s="648"/>
      <c r="F56" s="649"/>
      <c r="G56" s="208"/>
      <c r="H56" s="105"/>
      <c r="I56" s="650"/>
      <c r="J56" s="650"/>
      <c r="K56" s="650"/>
    </row>
    <row r="57" spans="1:11" ht="15" customHeight="1" x14ac:dyDescent="0.25">
      <c r="A57" s="208"/>
      <c r="B57" s="647"/>
      <c r="C57" s="648"/>
      <c r="D57" s="648"/>
      <c r="E57" s="648"/>
      <c r="F57" s="649"/>
      <c r="G57" s="208"/>
      <c r="H57" s="105"/>
      <c r="I57" s="650"/>
      <c r="J57" s="650"/>
      <c r="K57" s="650"/>
    </row>
    <row r="58" spans="1:11" ht="15" customHeight="1" x14ac:dyDescent="0.25">
      <c r="A58" s="208"/>
      <c r="B58" s="647"/>
      <c r="C58" s="648"/>
      <c r="D58" s="648"/>
      <c r="E58" s="648"/>
      <c r="F58" s="649"/>
      <c r="G58" s="208"/>
      <c r="H58" s="105"/>
      <c r="I58" s="650"/>
      <c r="J58" s="650"/>
      <c r="K58" s="650"/>
    </row>
    <row r="59" spans="1:11" ht="15" customHeight="1" x14ac:dyDescent="0.25">
      <c r="A59" s="208"/>
      <c r="B59" s="647"/>
      <c r="C59" s="648"/>
      <c r="D59" s="648"/>
      <c r="E59" s="648"/>
      <c r="F59" s="649"/>
      <c r="G59" s="208"/>
      <c r="H59" s="105"/>
      <c r="I59" s="650"/>
      <c r="J59" s="650"/>
      <c r="K59" s="650"/>
    </row>
    <row r="60" spans="1:11" ht="15" customHeight="1" x14ac:dyDescent="0.25">
      <c r="A60" s="208"/>
      <c r="B60" s="647"/>
      <c r="C60" s="648"/>
      <c r="D60" s="648"/>
      <c r="E60" s="648"/>
      <c r="F60" s="649"/>
      <c r="G60" s="208"/>
      <c r="H60" s="105"/>
      <c r="I60" s="650"/>
      <c r="J60" s="650"/>
      <c r="K60" s="650"/>
    </row>
    <row r="61" spans="1:11" ht="15" customHeight="1" x14ac:dyDescent="0.25">
      <c r="A61" s="208"/>
      <c r="B61" s="646"/>
      <c r="C61" s="646"/>
      <c r="D61" s="646"/>
      <c r="E61" s="646"/>
      <c r="F61" s="646"/>
      <c r="G61" s="252"/>
      <c r="H61" s="253"/>
      <c r="I61" s="223"/>
      <c r="J61" s="223"/>
      <c r="K61" s="276"/>
    </row>
    <row r="62" spans="1:11" ht="15" customHeight="1" x14ac:dyDescent="0.25">
      <c r="A62" s="208"/>
      <c r="B62" s="646"/>
      <c r="C62" s="646"/>
      <c r="D62" s="646"/>
      <c r="E62" s="646"/>
      <c r="F62" s="646"/>
      <c r="G62" s="252"/>
      <c r="H62" s="253"/>
      <c r="I62" s="223"/>
      <c r="J62" s="223"/>
      <c r="K62" s="276"/>
    </row>
    <row r="63" spans="1:11" ht="15" customHeight="1" x14ac:dyDescent="0.25">
      <c r="A63" s="208"/>
      <c r="B63" s="646"/>
      <c r="C63" s="646"/>
      <c r="D63" s="646"/>
      <c r="E63" s="646"/>
      <c r="F63" s="646"/>
      <c r="G63" s="252"/>
      <c r="H63" s="253"/>
      <c r="I63" s="223"/>
      <c r="J63" s="223"/>
      <c r="K63" s="276"/>
    </row>
    <row r="64" spans="1:11" ht="15" customHeight="1" x14ac:dyDescent="0.25">
      <c r="A64" s="208"/>
      <c r="B64" s="646"/>
      <c r="C64" s="646"/>
      <c r="D64" s="646"/>
      <c r="E64" s="646"/>
      <c r="F64" s="646"/>
      <c r="G64" s="252"/>
      <c r="H64" s="253"/>
      <c r="I64" s="223"/>
      <c r="J64" s="223"/>
      <c r="K64" s="276"/>
    </row>
    <row r="65" spans="1:11" ht="15" customHeight="1" x14ac:dyDescent="0.25">
      <c r="A65" s="208"/>
      <c r="B65" s="646"/>
      <c r="C65" s="646"/>
      <c r="D65" s="646"/>
      <c r="E65" s="646"/>
      <c r="F65" s="646"/>
      <c r="G65" s="252"/>
      <c r="H65" s="253"/>
      <c r="I65" s="223"/>
      <c r="J65" s="223"/>
      <c r="K65" s="276"/>
    </row>
    <row r="66" spans="1:11" ht="15" customHeight="1" x14ac:dyDescent="0.25">
      <c r="A66" s="208"/>
      <c r="B66" s="646"/>
      <c r="C66" s="646"/>
      <c r="D66" s="646"/>
      <c r="E66" s="646"/>
      <c r="F66" s="646"/>
      <c r="G66" s="252"/>
      <c r="H66" s="253"/>
      <c r="I66" s="223"/>
      <c r="J66" s="223"/>
      <c r="K66" s="276"/>
    </row>
    <row r="67" spans="1:11" ht="15" customHeight="1" x14ac:dyDescent="0.25">
      <c r="A67" s="208"/>
      <c r="B67" s="646"/>
      <c r="C67" s="646"/>
      <c r="D67" s="646"/>
      <c r="E67" s="646"/>
      <c r="F67" s="646"/>
      <c r="G67" s="252"/>
      <c r="H67" s="253"/>
      <c r="I67" s="223"/>
      <c r="J67" s="223"/>
      <c r="K67" s="276"/>
    </row>
    <row r="68" spans="1:11" ht="15" customHeight="1" x14ac:dyDescent="0.25">
      <c r="A68" s="208"/>
      <c r="B68" s="646"/>
      <c r="C68" s="646"/>
      <c r="D68" s="646"/>
      <c r="E68" s="646"/>
      <c r="F68" s="646"/>
      <c r="G68" s="252"/>
      <c r="H68" s="253"/>
      <c r="I68" s="223"/>
      <c r="J68" s="223"/>
      <c r="K68" s="276"/>
    </row>
    <row r="69" spans="1:11" ht="15" customHeight="1" x14ac:dyDescent="0.25">
      <c r="A69" s="208"/>
      <c r="B69" s="646"/>
      <c r="C69" s="646"/>
      <c r="D69" s="646"/>
      <c r="E69" s="646"/>
      <c r="F69" s="646"/>
      <c r="G69" s="252"/>
      <c r="H69" s="253"/>
      <c r="I69" s="223"/>
      <c r="J69" s="223"/>
      <c r="K69" s="276"/>
    </row>
    <row r="70" spans="1:11" ht="15" customHeight="1" x14ac:dyDescent="0.25">
      <c r="A70" s="208"/>
      <c r="B70" s="646"/>
      <c r="C70" s="646"/>
      <c r="D70" s="646"/>
      <c r="E70" s="646"/>
      <c r="F70" s="646"/>
      <c r="G70" s="252"/>
      <c r="H70" s="253"/>
      <c r="I70" s="223"/>
      <c r="J70" s="223"/>
      <c r="K70" s="276"/>
    </row>
    <row r="71" spans="1:11" ht="15" customHeight="1" x14ac:dyDescent="0.25">
      <c r="A71" s="208"/>
      <c r="B71" s="646"/>
      <c r="C71" s="646"/>
      <c r="D71" s="646"/>
      <c r="E71" s="646"/>
      <c r="F71" s="646"/>
      <c r="G71" s="252"/>
      <c r="H71" s="253"/>
      <c r="I71" s="223"/>
      <c r="J71" s="223"/>
      <c r="K71" s="276"/>
    </row>
    <row r="72" spans="1:11" ht="15" customHeight="1" x14ac:dyDescent="0.25">
      <c r="A72" s="208"/>
      <c r="B72" s="646"/>
      <c r="C72" s="646"/>
      <c r="D72" s="646"/>
      <c r="E72" s="646"/>
      <c r="F72" s="646"/>
      <c r="G72" s="252"/>
      <c r="H72" s="253"/>
      <c r="I72" s="223"/>
      <c r="J72" s="223"/>
      <c r="K72" s="276"/>
    </row>
    <row r="73" spans="1:11" ht="15" customHeight="1" x14ac:dyDescent="0.25">
      <c r="A73" s="208"/>
      <c r="B73" s="646"/>
      <c r="C73" s="646"/>
      <c r="D73" s="646"/>
      <c r="E73" s="646"/>
      <c r="F73" s="646"/>
      <c r="G73" s="252"/>
      <c r="H73" s="253"/>
      <c r="I73" s="223"/>
      <c r="J73" s="223"/>
      <c r="K73" s="276"/>
    </row>
    <row r="74" spans="1:11" ht="15" customHeight="1" x14ac:dyDescent="0.25">
      <c r="A74" s="208"/>
      <c r="B74" s="646"/>
      <c r="C74" s="646"/>
      <c r="D74" s="646"/>
      <c r="E74" s="646"/>
      <c r="F74" s="646"/>
      <c r="G74" s="252"/>
      <c r="H74" s="253"/>
      <c r="I74" s="223"/>
      <c r="J74" s="223"/>
      <c r="K74" s="276"/>
    </row>
    <row r="75" spans="1:11" ht="15" customHeight="1" x14ac:dyDescent="0.25">
      <c r="A75" s="208"/>
      <c r="B75" s="646"/>
      <c r="C75" s="646"/>
      <c r="D75" s="646"/>
      <c r="E75" s="646"/>
      <c r="F75" s="646"/>
      <c r="G75" s="252"/>
      <c r="H75" s="253"/>
      <c r="I75" s="223"/>
      <c r="J75" s="223"/>
      <c r="K75" s="276"/>
    </row>
    <row r="76" spans="1:11" ht="15" customHeight="1" x14ac:dyDescent="0.25">
      <c r="A76" s="208"/>
      <c r="B76" s="646"/>
      <c r="C76" s="646"/>
      <c r="D76" s="646"/>
      <c r="E76" s="646"/>
      <c r="F76" s="646"/>
      <c r="G76" s="252"/>
      <c r="H76" s="253"/>
      <c r="I76" s="223"/>
      <c r="J76" s="223"/>
      <c r="K76" s="276"/>
    </row>
    <row r="77" spans="1:11" ht="15" customHeight="1" x14ac:dyDescent="0.25">
      <c r="A77" s="208"/>
      <c r="B77" s="646"/>
      <c r="C77" s="646"/>
      <c r="D77" s="646"/>
      <c r="E77" s="646"/>
      <c r="F77" s="646"/>
      <c r="G77" s="252"/>
      <c r="H77" s="253"/>
      <c r="I77" s="223"/>
      <c r="J77" s="223"/>
      <c r="K77" s="276"/>
    </row>
    <row r="78" spans="1:11" ht="15" customHeight="1" x14ac:dyDescent="0.25">
      <c r="A78" s="208"/>
      <c r="B78" s="646"/>
      <c r="C78" s="646"/>
      <c r="D78" s="646"/>
      <c r="E78" s="646"/>
      <c r="F78" s="646"/>
      <c r="G78" s="252"/>
      <c r="H78" s="253"/>
      <c r="I78" s="223"/>
      <c r="J78" s="223"/>
      <c r="K78" s="276"/>
    </row>
    <row r="79" spans="1:11" ht="15" customHeight="1" x14ac:dyDescent="0.25">
      <c r="A79" s="208"/>
      <c r="B79" s="646"/>
      <c r="C79" s="646"/>
      <c r="D79" s="646"/>
      <c r="E79" s="646"/>
      <c r="F79" s="646"/>
      <c r="G79" s="252"/>
      <c r="H79" s="253"/>
      <c r="I79" s="223"/>
      <c r="J79" s="223"/>
      <c r="K79" s="276"/>
    </row>
    <row r="80" spans="1:11" ht="15" customHeight="1" x14ac:dyDescent="0.25">
      <c r="A80" s="208"/>
      <c r="B80" s="646"/>
      <c r="C80" s="646"/>
      <c r="D80" s="646"/>
      <c r="E80" s="646"/>
      <c r="F80" s="646"/>
      <c r="G80" s="252"/>
      <c r="H80" s="253"/>
      <c r="I80" s="223"/>
      <c r="J80" s="223"/>
      <c r="K80" s="276"/>
    </row>
    <row r="81" spans="1:11" ht="15" customHeight="1" x14ac:dyDescent="0.25">
      <c r="A81" s="208"/>
      <c r="B81" s="646"/>
      <c r="C81" s="646"/>
      <c r="D81" s="646"/>
      <c r="E81" s="646"/>
      <c r="F81" s="646"/>
      <c r="G81" s="252"/>
      <c r="H81" s="253"/>
      <c r="I81" s="223"/>
      <c r="J81" s="223"/>
      <c r="K81" s="276"/>
    </row>
    <row r="82" spans="1:11" ht="15" customHeight="1" x14ac:dyDescent="0.25">
      <c r="A82" s="208"/>
      <c r="B82" s="646"/>
      <c r="C82" s="646"/>
      <c r="D82" s="646"/>
      <c r="E82" s="646"/>
      <c r="F82" s="646"/>
      <c r="G82" s="252"/>
      <c r="H82" s="253"/>
      <c r="I82" s="223"/>
      <c r="J82" s="223"/>
      <c r="K82" s="276"/>
    </row>
    <row r="83" spans="1:11" ht="15" customHeight="1" x14ac:dyDescent="0.25">
      <c r="A83" s="208"/>
      <c r="B83" s="646"/>
      <c r="C83" s="646"/>
      <c r="D83" s="646"/>
      <c r="E83" s="646"/>
      <c r="F83" s="646"/>
      <c r="G83" s="252"/>
      <c r="H83" s="253"/>
      <c r="I83" s="223"/>
      <c r="J83" s="223"/>
      <c r="K83" s="276"/>
    </row>
    <row r="84" spans="1:11" ht="15" customHeight="1" x14ac:dyDescent="0.25">
      <c r="A84" s="208"/>
      <c r="B84" s="646"/>
      <c r="C84" s="646"/>
      <c r="D84" s="646"/>
      <c r="E84" s="646"/>
      <c r="F84" s="646"/>
      <c r="G84" s="252"/>
      <c r="H84" s="253"/>
      <c r="I84" s="223"/>
      <c r="J84" s="223"/>
      <c r="K84" s="276"/>
    </row>
    <row r="85" spans="1:11" ht="15" customHeight="1" x14ac:dyDescent="0.25">
      <c r="A85" s="208"/>
      <c r="B85" s="646"/>
      <c r="C85" s="646"/>
      <c r="D85" s="646"/>
      <c r="E85" s="646"/>
      <c r="F85" s="646"/>
      <c r="G85" s="252"/>
      <c r="H85" s="253"/>
      <c r="I85" s="223"/>
      <c r="J85" s="223"/>
      <c r="K85" s="276"/>
    </row>
    <row r="86" spans="1:11" ht="15" customHeight="1" x14ac:dyDescent="0.25">
      <c r="A86" s="208"/>
      <c r="B86" s="646"/>
      <c r="C86" s="646"/>
      <c r="D86" s="646"/>
      <c r="E86" s="646"/>
      <c r="F86" s="646"/>
      <c r="G86" s="252"/>
      <c r="H86" s="253"/>
      <c r="I86" s="223"/>
      <c r="J86" s="223"/>
      <c r="K86" s="276"/>
    </row>
    <row r="87" spans="1:11" ht="15" customHeight="1" x14ac:dyDescent="0.25">
      <c r="A87" s="208"/>
      <c r="B87" s="646"/>
      <c r="C87" s="646"/>
      <c r="D87" s="646"/>
      <c r="E87" s="646"/>
      <c r="F87" s="646"/>
      <c r="G87" s="252"/>
      <c r="H87" s="253"/>
      <c r="I87" s="223"/>
      <c r="J87" s="223"/>
      <c r="K87" s="276"/>
    </row>
    <row r="88" spans="1:11" ht="15" customHeight="1" x14ac:dyDescent="0.25">
      <c r="A88" s="208"/>
      <c r="B88" s="646"/>
      <c r="C88" s="646"/>
      <c r="D88" s="646"/>
      <c r="E88" s="646"/>
      <c r="F88" s="646"/>
      <c r="G88" s="252"/>
      <c r="H88" s="253"/>
      <c r="I88" s="223"/>
      <c r="J88" s="223"/>
      <c r="K88" s="276"/>
    </row>
    <row r="89" spans="1:11" ht="15" customHeight="1" x14ac:dyDescent="0.25">
      <c r="A89" s="208"/>
      <c r="B89" s="646"/>
      <c r="C89" s="646"/>
      <c r="D89" s="646"/>
      <c r="E89" s="646"/>
      <c r="F89" s="646"/>
      <c r="G89" s="252"/>
      <c r="H89" s="253"/>
      <c r="I89" s="223"/>
      <c r="J89" s="223"/>
      <c r="K89" s="276"/>
    </row>
    <row r="90" spans="1:11" ht="15" customHeight="1" x14ac:dyDescent="0.25">
      <c r="A90" s="208"/>
      <c r="B90" s="646"/>
      <c r="C90" s="646"/>
      <c r="D90" s="646"/>
      <c r="E90" s="646"/>
      <c r="F90" s="646"/>
      <c r="G90" s="252"/>
      <c r="H90" s="253"/>
      <c r="I90" s="223"/>
      <c r="J90" s="223"/>
      <c r="K90" s="276"/>
    </row>
    <row r="91" spans="1:11" ht="15" customHeight="1" x14ac:dyDescent="0.25">
      <c r="A91" s="208"/>
      <c r="B91" s="646"/>
      <c r="C91" s="646"/>
      <c r="D91" s="646"/>
      <c r="E91" s="646"/>
      <c r="F91" s="646"/>
      <c r="G91" s="252"/>
      <c r="H91" s="253"/>
      <c r="I91" s="223"/>
      <c r="J91" s="223"/>
      <c r="K91" s="276"/>
    </row>
    <row r="92" spans="1:11" ht="15" customHeight="1" x14ac:dyDescent="0.25">
      <c r="A92" s="208"/>
      <c r="B92" s="646"/>
      <c r="C92" s="646"/>
      <c r="D92" s="646"/>
      <c r="E92" s="646"/>
      <c r="F92" s="646"/>
      <c r="G92" s="252"/>
      <c r="H92" s="253"/>
      <c r="I92" s="223"/>
      <c r="J92" s="223"/>
      <c r="K92" s="276"/>
    </row>
    <row r="93" spans="1:11" ht="15" customHeight="1" x14ac:dyDescent="0.25">
      <c r="A93" s="208"/>
      <c r="B93" s="646"/>
      <c r="C93" s="646"/>
      <c r="D93" s="646"/>
      <c r="E93" s="646"/>
      <c r="F93" s="646"/>
      <c r="G93" s="252"/>
      <c r="H93" s="253"/>
      <c r="I93" s="223"/>
      <c r="J93" s="223"/>
      <c r="K93" s="276"/>
    </row>
    <row r="94" spans="1:11" ht="15" customHeight="1" x14ac:dyDescent="0.25">
      <c r="A94" s="208"/>
      <c r="B94" s="646"/>
      <c r="C94" s="646"/>
      <c r="D94" s="646"/>
      <c r="E94" s="646"/>
      <c r="F94" s="646"/>
      <c r="G94" s="252"/>
      <c r="H94" s="253"/>
      <c r="I94" s="223"/>
      <c r="J94" s="223"/>
      <c r="K94" s="276"/>
    </row>
    <row r="95" spans="1:11" ht="15" customHeight="1" x14ac:dyDescent="0.25">
      <c r="A95" s="208"/>
      <c r="B95" s="646"/>
      <c r="C95" s="646"/>
      <c r="D95" s="646"/>
      <c r="E95" s="646"/>
      <c r="F95" s="646"/>
      <c r="G95" s="252"/>
      <c r="H95" s="253"/>
      <c r="I95" s="223"/>
      <c r="J95" s="223"/>
      <c r="K95" s="276"/>
    </row>
    <row r="96" spans="1:11" ht="15" customHeight="1" x14ac:dyDescent="0.25">
      <c r="A96" s="208"/>
      <c r="B96" s="646"/>
      <c r="C96" s="646"/>
      <c r="D96" s="646"/>
      <c r="E96" s="646"/>
      <c r="F96" s="646"/>
      <c r="G96" s="252"/>
      <c r="H96" s="253"/>
      <c r="I96" s="223"/>
      <c r="J96" s="223"/>
      <c r="K96" s="276"/>
    </row>
    <row r="97" spans="1:11" ht="15" customHeight="1" x14ac:dyDescent="0.25">
      <c r="A97" s="208"/>
      <c r="B97" s="646"/>
      <c r="C97" s="646"/>
      <c r="D97" s="646"/>
      <c r="E97" s="646"/>
      <c r="F97" s="646"/>
      <c r="G97" s="252"/>
      <c r="H97" s="253"/>
      <c r="I97" s="223"/>
      <c r="J97" s="223"/>
      <c r="K97" s="276"/>
    </row>
    <row r="98" spans="1:11" ht="15" customHeight="1" x14ac:dyDescent="0.25">
      <c r="A98" s="208"/>
      <c r="B98" s="646"/>
      <c r="C98" s="646"/>
      <c r="D98" s="646"/>
      <c r="E98" s="646"/>
      <c r="F98" s="646"/>
      <c r="G98" s="252"/>
      <c r="H98" s="253"/>
      <c r="I98" s="223"/>
      <c r="J98" s="223"/>
      <c r="K98" s="276"/>
    </row>
    <row r="99" spans="1:11" ht="15" customHeight="1" x14ac:dyDescent="0.25">
      <c r="A99" s="208"/>
      <c r="B99" s="646"/>
      <c r="C99" s="646"/>
      <c r="D99" s="646"/>
      <c r="E99" s="646"/>
      <c r="F99" s="646"/>
      <c r="G99" s="252"/>
      <c r="H99" s="253"/>
      <c r="I99" s="223"/>
      <c r="J99" s="223"/>
      <c r="K99" s="276"/>
    </row>
    <row r="100" spans="1:11" ht="15" customHeight="1" x14ac:dyDescent="0.25">
      <c r="A100" s="208"/>
      <c r="B100" s="646"/>
      <c r="C100" s="646"/>
      <c r="D100" s="646"/>
      <c r="E100" s="646"/>
      <c r="F100" s="646"/>
      <c r="G100" s="252"/>
      <c r="H100" s="253"/>
      <c r="I100" s="223"/>
      <c r="J100" s="223"/>
      <c r="K100" s="276"/>
    </row>
    <row r="101" spans="1:11" ht="15" customHeight="1" x14ac:dyDescent="0.25">
      <c r="A101" s="208"/>
      <c r="B101" s="646"/>
      <c r="C101" s="646"/>
      <c r="D101" s="646"/>
      <c r="E101" s="646"/>
      <c r="F101" s="646"/>
      <c r="G101" s="252"/>
      <c r="H101" s="253"/>
      <c r="I101" s="223"/>
      <c r="J101" s="223"/>
      <c r="K101" s="276"/>
    </row>
    <row r="102" spans="1:11" ht="15" customHeight="1" x14ac:dyDescent="0.25">
      <c r="A102" s="208"/>
      <c r="B102" s="646"/>
      <c r="C102" s="646"/>
      <c r="D102" s="646"/>
      <c r="E102" s="646"/>
      <c r="F102" s="646"/>
      <c r="G102" s="252"/>
      <c r="H102" s="253"/>
      <c r="I102" s="223"/>
      <c r="J102" s="223"/>
      <c r="K102" s="276"/>
    </row>
    <row r="103" spans="1:11" ht="15" customHeight="1" x14ac:dyDescent="0.25">
      <c r="A103" s="208"/>
      <c r="B103" s="646"/>
      <c r="C103" s="646"/>
      <c r="D103" s="646"/>
      <c r="E103" s="646"/>
      <c r="F103" s="646"/>
      <c r="G103" s="252"/>
      <c r="H103" s="253"/>
      <c r="I103" s="223"/>
      <c r="J103" s="223"/>
      <c r="K103" s="276"/>
    </row>
    <row r="104" spans="1:11" ht="15" customHeight="1" x14ac:dyDescent="0.25">
      <c r="A104" s="208"/>
      <c r="B104" s="646"/>
      <c r="C104" s="646"/>
      <c r="D104" s="646"/>
      <c r="E104" s="646"/>
      <c r="F104" s="646"/>
      <c r="G104" s="252"/>
      <c r="H104" s="253"/>
      <c r="I104" s="223"/>
      <c r="J104" s="223"/>
      <c r="K104" s="276"/>
    </row>
    <row r="105" spans="1:11" ht="15" customHeight="1" x14ac:dyDescent="0.25">
      <c r="A105" s="208"/>
      <c r="B105" s="646"/>
      <c r="C105" s="646"/>
      <c r="D105" s="646"/>
      <c r="E105" s="646"/>
      <c r="F105" s="646"/>
      <c r="G105" s="252"/>
      <c r="H105" s="253"/>
      <c r="I105" s="223"/>
      <c r="J105" s="223"/>
      <c r="K105" s="276"/>
    </row>
    <row r="106" spans="1:11" ht="15" customHeight="1" x14ac:dyDescent="0.25">
      <c r="A106" s="208"/>
      <c r="B106" s="646"/>
      <c r="C106" s="646"/>
      <c r="D106" s="646"/>
      <c r="E106" s="646"/>
      <c r="F106" s="646"/>
      <c r="G106" s="252"/>
      <c r="H106" s="253"/>
      <c r="I106" s="223"/>
      <c r="J106" s="223"/>
      <c r="K106" s="276"/>
    </row>
    <row r="107" spans="1:11" ht="15" customHeight="1" x14ac:dyDescent="0.25">
      <c r="A107" s="208"/>
      <c r="B107" s="646"/>
      <c r="C107" s="646"/>
      <c r="D107" s="646"/>
      <c r="E107" s="646"/>
      <c r="F107" s="646"/>
      <c r="G107" s="252"/>
      <c r="H107" s="253"/>
      <c r="I107" s="223"/>
      <c r="J107" s="223"/>
      <c r="K107" s="276"/>
    </row>
    <row r="108" spans="1:11" ht="15" customHeight="1" x14ac:dyDescent="0.25">
      <c r="A108" s="208"/>
      <c r="B108" s="646"/>
      <c r="C108" s="646"/>
      <c r="D108" s="646"/>
      <c r="E108" s="646"/>
      <c r="F108" s="646"/>
      <c r="G108" s="252"/>
      <c r="H108" s="253"/>
      <c r="I108" s="223"/>
      <c r="J108" s="223"/>
      <c r="K108" s="276"/>
    </row>
    <row r="109" spans="1:11" x14ac:dyDescent="0.25">
      <c r="A109" s="208"/>
      <c r="B109" s="646"/>
      <c r="C109" s="646"/>
      <c r="D109" s="646"/>
      <c r="E109" s="646"/>
      <c r="F109" s="646"/>
      <c r="G109" s="252"/>
      <c r="H109" s="253"/>
      <c r="I109" s="223"/>
      <c r="J109" s="223"/>
      <c r="K109" s="276"/>
    </row>
    <row r="110" spans="1:11" ht="15" customHeight="1" x14ac:dyDescent="0.25">
      <c r="A110" s="208"/>
      <c r="B110" s="646"/>
      <c r="C110" s="646"/>
      <c r="D110" s="646"/>
      <c r="E110" s="646"/>
      <c r="F110" s="646"/>
      <c r="G110" s="252"/>
      <c r="H110" s="253"/>
      <c r="I110" s="223"/>
      <c r="J110" s="223"/>
      <c r="K110" s="276"/>
    </row>
    <row r="111" spans="1:11" ht="15" customHeight="1" x14ac:dyDescent="0.25">
      <c r="A111" s="208"/>
      <c r="B111" s="665"/>
      <c r="C111" s="666"/>
      <c r="D111" s="666"/>
      <c r="E111" s="666"/>
      <c r="F111" s="667"/>
      <c r="G111" s="252"/>
      <c r="H111" s="253"/>
      <c r="I111" s="275"/>
      <c r="J111" s="275"/>
      <c r="K111" s="276"/>
    </row>
    <row r="112" spans="1:11" ht="15" customHeight="1" x14ac:dyDescent="0.25">
      <c r="A112" s="208"/>
      <c r="B112" s="665"/>
      <c r="C112" s="666"/>
      <c r="D112" s="666"/>
      <c r="E112" s="666"/>
      <c r="F112" s="667"/>
      <c r="G112" s="252"/>
      <c r="H112" s="253"/>
      <c r="I112" s="275"/>
      <c r="J112" s="275"/>
      <c r="K112" s="276"/>
    </row>
    <row r="113" spans="1:11" ht="15" customHeight="1" x14ac:dyDescent="0.25">
      <c r="A113" s="208"/>
      <c r="B113" s="665"/>
      <c r="C113" s="666"/>
      <c r="D113" s="666"/>
      <c r="E113" s="666"/>
      <c r="F113" s="667"/>
      <c r="G113" s="252"/>
      <c r="H113" s="253"/>
      <c r="I113" s="275"/>
      <c r="J113" s="275"/>
      <c r="K113" s="276"/>
    </row>
    <row r="114" spans="1:11" ht="15" customHeight="1" x14ac:dyDescent="0.25">
      <c r="A114" s="208"/>
      <c r="B114" s="665"/>
      <c r="C114" s="666"/>
      <c r="D114" s="666"/>
      <c r="E114" s="666"/>
      <c r="F114" s="667"/>
      <c r="G114" s="252"/>
      <c r="H114" s="253"/>
      <c r="I114" s="275"/>
      <c r="J114" s="275"/>
      <c r="K114" s="276"/>
    </row>
    <row r="115" spans="1:11" x14ac:dyDescent="0.25">
      <c r="A115" s="208"/>
      <c r="B115" s="665"/>
      <c r="C115" s="666"/>
      <c r="D115" s="666"/>
      <c r="E115" s="666"/>
      <c r="F115" s="667"/>
      <c r="G115" s="252"/>
      <c r="H115" s="253"/>
      <c r="I115" s="668"/>
      <c r="J115" s="669"/>
      <c r="K115" s="670"/>
    </row>
    <row r="116" spans="1:11" x14ac:dyDescent="0.25">
      <c r="A116" s="208"/>
      <c r="B116" s="646"/>
      <c r="C116" s="646"/>
      <c r="D116" s="646"/>
      <c r="E116" s="646"/>
      <c r="F116" s="646"/>
      <c r="G116" s="252"/>
      <c r="H116" s="253"/>
      <c r="I116" s="669"/>
      <c r="J116" s="669"/>
      <c r="K116" s="670"/>
    </row>
    <row r="117" spans="1:11" ht="15.75" x14ac:dyDescent="0.25">
      <c r="A117" s="208"/>
      <c r="B117" s="644"/>
      <c r="C117" s="644"/>
      <c r="D117" s="644"/>
      <c r="E117" s="644"/>
      <c r="F117" s="644"/>
      <c r="G117" s="254"/>
      <c r="H117" s="254"/>
      <c r="I117" s="272"/>
      <c r="J117" s="272"/>
      <c r="K117" s="273"/>
    </row>
    <row r="118" spans="1:11" ht="15.75" x14ac:dyDescent="0.25">
      <c r="A118" s="208"/>
      <c r="B118" s="644"/>
      <c r="C118" s="644"/>
      <c r="D118" s="644"/>
      <c r="E118" s="644"/>
      <c r="F118" s="644"/>
      <c r="G118" s="254"/>
      <c r="H118" s="254"/>
      <c r="I118" s="272"/>
      <c r="J118" s="272"/>
      <c r="K118" s="273"/>
    </row>
    <row r="119" spans="1:11" ht="15.75" x14ac:dyDescent="0.25">
      <c r="A119" s="208"/>
      <c r="B119" s="644"/>
      <c r="C119" s="644"/>
      <c r="D119" s="644"/>
      <c r="E119" s="644"/>
      <c r="F119" s="644"/>
      <c r="G119" s="254"/>
      <c r="H119" s="254"/>
      <c r="I119" s="272"/>
      <c r="J119" s="272"/>
      <c r="K119" s="273"/>
    </row>
    <row r="120" spans="1:11" ht="15.75" x14ac:dyDescent="0.25">
      <c r="A120" s="208"/>
      <c r="B120" s="644"/>
      <c r="C120" s="644"/>
      <c r="D120" s="644"/>
      <c r="E120" s="644"/>
      <c r="F120" s="644"/>
      <c r="G120" s="254"/>
      <c r="H120" s="254"/>
      <c r="I120" s="272"/>
      <c r="J120" s="272"/>
      <c r="K120" s="273"/>
    </row>
    <row r="121" spans="1:11" ht="15.75" x14ac:dyDescent="0.25">
      <c r="A121" s="208"/>
      <c r="B121" s="644"/>
      <c r="C121" s="644"/>
      <c r="D121" s="644"/>
      <c r="E121" s="644"/>
      <c r="F121" s="644"/>
      <c r="G121" s="254"/>
      <c r="H121" s="254"/>
      <c r="I121" s="272"/>
      <c r="J121" s="272"/>
      <c r="K121" s="273"/>
    </row>
    <row r="122" spans="1:11" ht="15.75" x14ac:dyDescent="0.25">
      <c r="A122" s="208"/>
      <c r="B122" s="644"/>
      <c r="C122" s="644"/>
      <c r="D122" s="644"/>
      <c r="E122" s="644"/>
      <c r="F122" s="644"/>
      <c r="G122" s="254"/>
      <c r="H122" s="254"/>
      <c r="I122" s="272"/>
      <c r="J122" s="272"/>
      <c r="K122" s="273"/>
    </row>
    <row r="123" spans="1:11" ht="15.75" x14ac:dyDescent="0.25">
      <c r="A123" s="208"/>
      <c r="B123" s="644"/>
      <c r="C123" s="644"/>
      <c r="D123" s="644"/>
      <c r="E123" s="644"/>
      <c r="F123" s="644"/>
      <c r="G123" s="254"/>
      <c r="H123" s="254"/>
      <c r="I123" s="272"/>
      <c r="J123" s="272"/>
      <c r="K123" s="273"/>
    </row>
    <row r="124" spans="1:11" ht="15.75" x14ac:dyDescent="0.25">
      <c r="A124" s="208"/>
      <c r="B124" s="644"/>
      <c r="C124" s="644"/>
      <c r="D124" s="644"/>
      <c r="E124" s="644"/>
      <c r="F124" s="644"/>
      <c r="G124" s="254"/>
      <c r="H124" s="254"/>
      <c r="I124" s="272"/>
      <c r="J124" s="272"/>
      <c r="K124" s="273"/>
    </row>
    <row r="125" spans="1:11" ht="15.75" x14ac:dyDescent="0.25">
      <c r="A125" s="208"/>
      <c r="B125" s="644"/>
      <c r="C125" s="644"/>
      <c r="D125" s="644"/>
      <c r="E125" s="644"/>
      <c r="F125" s="644"/>
      <c r="G125" s="254"/>
      <c r="H125" s="254"/>
      <c r="I125" s="272"/>
      <c r="J125" s="272"/>
      <c r="K125" s="273"/>
    </row>
    <row r="126" spans="1:11" ht="15.75" x14ac:dyDescent="0.25">
      <c r="A126" s="208"/>
      <c r="B126" s="644"/>
      <c r="C126" s="644"/>
      <c r="D126" s="644"/>
      <c r="E126" s="644"/>
      <c r="F126" s="644"/>
      <c r="G126" s="254"/>
      <c r="H126" s="254"/>
      <c r="I126" s="272"/>
      <c r="J126" s="272"/>
      <c r="K126" s="273"/>
    </row>
    <row r="127" spans="1:11" ht="15.75" x14ac:dyDescent="0.25">
      <c r="A127" s="208"/>
      <c r="B127" s="644"/>
      <c r="C127" s="644"/>
      <c r="D127" s="644"/>
      <c r="E127" s="644"/>
      <c r="F127" s="644"/>
      <c r="G127" s="254"/>
      <c r="H127" s="254"/>
      <c r="I127" s="272"/>
      <c r="J127" s="272"/>
      <c r="K127" s="273"/>
    </row>
    <row r="128" spans="1:11" ht="15.75" x14ac:dyDescent="0.25">
      <c r="A128" s="208"/>
      <c r="B128" s="644"/>
      <c r="C128" s="644"/>
      <c r="D128" s="644"/>
      <c r="E128" s="644"/>
      <c r="F128" s="644"/>
      <c r="G128" s="254"/>
      <c r="H128" s="254"/>
      <c r="I128" s="272"/>
      <c r="J128" s="272"/>
      <c r="K128" s="273"/>
    </row>
    <row r="129" spans="1:11" ht="15.75" x14ac:dyDescent="0.25">
      <c r="A129" s="208"/>
      <c r="B129" s="644"/>
      <c r="C129" s="644"/>
      <c r="D129" s="644"/>
      <c r="E129" s="644"/>
      <c r="F129" s="644"/>
      <c r="G129" s="254"/>
      <c r="H129" s="254"/>
      <c r="I129" s="272"/>
      <c r="J129" s="272"/>
      <c r="K129" s="273"/>
    </row>
    <row r="130" spans="1:11" ht="15.75" x14ac:dyDescent="0.25">
      <c r="A130" s="208"/>
      <c r="B130" s="644"/>
      <c r="C130" s="644"/>
      <c r="D130" s="644"/>
      <c r="E130" s="644"/>
      <c r="F130" s="644"/>
      <c r="G130" s="254"/>
      <c r="H130" s="254"/>
      <c r="I130" s="272"/>
      <c r="J130" s="272"/>
      <c r="K130" s="273"/>
    </row>
    <row r="131" spans="1:11" ht="15.75" x14ac:dyDescent="0.25">
      <c r="A131" s="208"/>
      <c r="B131" s="644"/>
      <c r="C131" s="644"/>
      <c r="D131" s="644"/>
      <c r="E131" s="644"/>
      <c r="F131" s="644"/>
      <c r="G131" s="254"/>
      <c r="H131" s="254"/>
      <c r="I131" s="272"/>
      <c r="J131" s="272"/>
      <c r="K131" s="273"/>
    </row>
    <row r="132" spans="1:11" ht="15.75" x14ac:dyDescent="0.25">
      <c r="A132" s="208"/>
      <c r="B132" s="644"/>
      <c r="C132" s="644"/>
      <c r="D132" s="644"/>
      <c r="E132" s="644"/>
      <c r="F132" s="644"/>
      <c r="G132" s="254"/>
      <c r="H132" s="254"/>
      <c r="I132" s="272"/>
      <c r="J132" s="272"/>
      <c r="K132" s="273"/>
    </row>
    <row r="133" spans="1:11" ht="15.75" x14ac:dyDescent="0.25">
      <c r="A133" s="208"/>
      <c r="B133" s="644"/>
      <c r="C133" s="644"/>
      <c r="D133" s="644"/>
      <c r="E133" s="644"/>
      <c r="F133" s="644"/>
      <c r="G133" s="254"/>
      <c r="H133" s="254"/>
      <c r="I133" s="272"/>
      <c r="J133" s="272"/>
      <c r="K133" s="273"/>
    </row>
    <row r="134" spans="1:11" ht="15.75" x14ac:dyDescent="0.25">
      <c r="A134" s="208"/>
      <c r="B134" s="644"/>
      <c r="C134" s="644"/>
      <c r="D134" s="644"/>
      <c r="E134" s="644"/>
      <c r="F134" s="644"/>
      <c r="G134" s="254"/>
      <c r="H134" s="254"/>
      <c r="I134" s="272"/>
      <c r="J134" s="272"/>
      <c r="K134" s="273"/>
    </row>
    <row r="135" spans="1:11" ht="15.75" x14ac:dyDescent="0.25">
      <c r="A135" s="208"/>
      <c r="B135" s="644"/>
      <c r="C135" s="644"/>
      <c r="D135" s="644"/>
      <c r="E135" s="644"/>
      <c r="F135" s="644"/>
      <c r="G135" s="254"/>
      <c r="H135" s="254"/>
      <c r="I135" s="272"/>
      <c r="J135" s="272"/>
      <c r="K135" s="273"/>
    </row>
    <row r="136" spans="1:11" ht="15.75" x14ac:dyDescent="0.25">
      <c r="A136" s="208"/>
      <c r="B136" s="644"/>
      <c r="C136" s="644"/>
      <c r="D136" s="644"/>
      <c r="E136" s="644"/>
      <c r="F136" s="644"/>
      <c r="G136" s="254"/>
      <c r="H136" s="254"/>
      <c r="I136" s="272"/>
      <c r="J136" s="272"/>
      <c r="K136" s="273"/>
    </row>
    <row r="137" spans="1:11" ht="15.75" x14ac:dyDescent="0.25">
      <c r="A137" s="208"/>
      <c r="B137" s="644"/>
      <c r="C137" s="644"/>
      <c r="D137" s="644"/>
      <c r="E137" s="644"/>
      <c r="F137" s="644"/>
      <c r="G137" s="254"/>
      <c r="H137" s="254"/>
      <c r="I137" s="272"/>
      <c r="J137" s="272"/>
      <c r="K137" s="273"/>
    </row>
    <row r="138" spans="1:11" ht="15.75" x14ac:dyDescent="0.25">
      <c r="A138" s="208"/>
      <c r="B138" s="644"/>
      <c r="C138" s="644"/>
      <c r="D138" s="644"/>
      <c r="E138" s="644"/>
      <c r="F138" s="644"/>
      <c r="G138" s="254"/>
      <c r="H138" s="254"/>
      <c r="I138" s="272"/>
      <c r="J138" s="272"/>
      <c r="K138" s="273"/>
    </row>
    <row r="139" spans="1:11" ht="15.75" x14ac:dyDescent="0.25">
      <c r="A139" s="208"/>
      <c r="B139" s="644"/>
      <c r="C139" s="644"/>
      <c r="D139" s="644"/>
      <c r="E139" s="644"/>
      <c r="F139" s="644"/>
      <c r="G139" s="254"/>
      <c r="H139" s="254"/>
      <c r="I139" s="272"/>
      <c r="J139" s="272"/>
      <c r="K139" s="273"/>
    </row>
    <row r="140" spans="1:11" ht="15.75" x14ac:dyDescent="0.25">
      <c r="A140" s="208"/>
      <c r="B140" s="644"/>
      <c r="C140" s="644"/>
      <c r="D140" s="644"/>
      <c r="E140" s="644"/>
      <c r="F140" s="644"/>
      <c r="G140" s="254"/>
      <c r="H140" s="254"/>
      <c r="I140" s="272"/>
      <c r="J140" s="272"/>
      <c r="K140" s="273"/>
    </row>
    <row r="141" spans="1:11" ht="15.75" x14ac:dyDescent="0.25">
      <c r="A141" s="208"/>
      <c r="B141" s="644"/>
      <c r="C141" s="644"/>
      <c r="D141" s="644"/>
      <c r="E141" s="644"/>
      <c r="F141" s="644"/>
      <c r="G141" s="254"/>
      <c r="H141" s="254"/>
      <c r="I141" s="272"/>
      <c r="J141" s="272"/>
      <c r="K141" s="273"/>
    </row>
    <row r="142" spans="1:11" ht="15.75" x14ac:dyDescent="0.25">
      <c r="A142" s="208"/>
      <c r="B142" s="644"/>
      <c r="C142" s="644"/>
      <c r="D142" s="644"/>
      <c r="E142" s="644"/>
      <c r="F142" s="644"/>
      <c r="G142" s="254"/>
      <c r="H142" s="254"/>
      <c r="I142" s="272"/>
      <c r="J142" s="272"/>
      <c r="K142" s="273"/>
    </row>
    <row r="143" spans="1:11" ht="15.75" x14ac:dyDescent="0.25">
      <c r="A143" s="208"/>
      <c r="B143" s="644"/>
      <c r="C143" s="644"/>
      <c r="D143" s="644"/>
      <c r="E143" s="644"/>
      <c r="F143" s="644"/>
      <c r="G143" s="254"/>
      <c r="H143" s="254"/>
      <c r="I143" s="272"/>
      <c r="J143" s="272"/>
      <c r="K143" s="273"/>
    </row>
    <row r="144" spans="1:11" ht="15.75" x14ac:dyDescent="0.25">
      <c r="A144" s="208"/>
      <c r="B144" s="644"/>
      <c r="C144" s="644"/>
      <c r="D144" s="644"/>
      <c r="E144" s="644"/>
      <c r="F144" s="644"/>
      <c r="G144" s="254"/>
      <c r="H144" s="254"/>
      <c r="I144" s="272"/>
      <c r="J144" s="272"/>
      <c r="K144" s="273"/>
    </row>
    <row r="145" spans="1:11" ht="15.75" x14ac:dyDescent="0.25">
      <c r="A145" s="208"/>
      <c r="B145" s="644"/>
      <c r="C145" s="644"/>
      <c r="D145" s="644"/>
      <c r="E145" s="644"/>
      <c r="F145" s="644"/>
      <c r="G145" s="254"/>
      <c r="H145" s="254"/>
      <c r="I145" s="272"/>
      <c r="J145" s="272"/>
      <c r="K145" s="273"/>
    </row>
    <row r="146" spans="1:11" ht="15.75" x14ac:dyDescent="0.25">
      <c r="A146" s="208"/>
      <c r="B146" s="644"/>
      <c r="C146" s="644"/>
      <c r="D146" s="644"/>
      <c r="E146" s="644"/>
      <c r="F146" s="644"/>
      <c r="G146" s="254"/>
      <c r="H146" s="254"/>
      <c r="I146" s="272"/>
      <c r="J146" s="272"/>
      <c r="K146" s="273"/>
    </row>
    <row r="147" spans="1:11" ht="15.75" x14ac:dyDescent="0.25">
      <c r="A147" s="208"/>
      <c r="B147" s="644"/>
      <c r="C147" s="644"/>
      <c r="D147" s="644"/>
      <c r="E147" s="644"/>
      <c r="F147" s="644"/>
      <c r="G147" s="254"/>
      <c r="H147" s="254"/>
      <c r="I147" s="272"/>
      <c r="J147" s="272"/>
      <c r="K147" s="273"/>
    </row>
    <row r="148" spans="1:11" ht="15.75" x14ac:dyDescent="0.25">
      <c r="A148" s="208"/>
      <c r="B148" s="644"/>
      <c r="C148" s="644"/>
      <c r="D148" s="644"/>
      <c r="E148" s="644"/>
      <c r="F148" s="644"/>
      <c r="G148" s="254"/>
      <c r="H148" s="254"/>
      <c r="I148" s="272"/>
      <c r="J148" s="272"/>
      <c r="K148" s="273"/>
    </row>
    <row r="149" spans="1:11" ht="15.75" x14ac:dyDescent="0.25">
      <c r="A149" s="208"/>
      <c r="B149" s="644"/>
      <c r="C149" s="644"/>
      <c r="D149" s="644"/>
      <c r="E149" s="644"/>
      <c r="F149" s="644"/>
      <c r="G149" s="254"/>
      <c r="H149" s="254"/>
      <c r="I149" s="272"/>
      <c r="J149" s="272"/>
      <c r="K149" s="273"/>
    </row>
    <row r="150" spans="1:11" ht="15.75" x14ac:dyDescent="0.25">
      <c r="A150" s="208"/>
      <c r="B150" s="644"/>
      <c r="C150" s="644"/>
      <c r="D150" s="644"/>
      <c r="E150" s="644"/>
      <c r="F150" s="644"/>
      <c r="G150" s="254"/>
      <c r="H150" s="254"/>
      <c r="I150" s="272"/>
      <c r="J150" s="272"/>
      <c r="K150" s="273"/>
    </row>
    <row r="151" spans="1:11" ht="15.75" x14ac:dyDescent="0.25">
      <c r="A151" s="208"/>
      <c r="B151" s="644"/>
      <c r="C151" s="644"/>
      <c r="D151" s="644"/>
      <c r="E151" s="644"/>
      <c r="F151" s="644"/>
      <c r="G151" s="254"/>
      <c r="H151" s="254"/>
      <c r="I151" s="272"/>
      <c r="J151" s="272"/>
      <c r="K151" s="273"/>
    </row>
    <row r="152" spans="1:11" ht="15.75" x14ac:dyDescent="0.25">
      <c r="A152" s="208"/>
      <c r="B152" s="644"/>
      <c r="C152" s="644"/>
      <c r="D152" s="644"/>
      <c r="E152" s="644"/>
      <c r="F152" s="644"/>
      <c r="G152" s="254"/>
      <c r="H152" s="254"/>
      <c r="I152" s="272"/>
      <c r="J152" s="272"/>
      <c r="K152" s="273"/>
    </row>
    <row r="153" spans="1:11" ht="15.75" x14ac:dyDescent="0.25">
      <c r="A153" s="208"/>
      <c r="B153" s="644"/>
      <c r="C153" s="644"/>
      <c r="D153" s="644"/>
      <c r="E153" s="644"/>
      <c r="F153" s="644"/>
      <c r="G153" s="254"/>
      <c r="H153" s="254"/>
      <c r="I153" s="272"/>
      <c r="J153" s="272"/>
      <c r="K153" s="273"/>
    </row>
    <row r="154" spans="1:11" ht="15.75" x14ac:dyDescent="0.25">
      <c r="A154" s="208"/>
      <c r="B154" s="644"/>
      <c r="C154" s="644"/>
      <c r="D154" s="644"/>
      <c r="E154" s="644"/>
      <c r="F154" s="644"/>
      <c r="G154" s="254"/>
      <c r="H154" s="254"/>
      <c r="I154" s="272"/>
      <c r="J154" s="272"/>
      <c r="K154" s="273"/>
    </row>
    <row r="155" spans="1:11" ht="15.75" x14ac:dyDescent="0.25">
      <c r="A155" s="208"/>
      <c r="B155" s="644"/>
      <c r="C155" s="644"/>
      <c r="D155" s="644"/>
      <c r="E155" s="644"/>
      <c r="F155" s="644"/>
      <c r="G155" s="254"/>
      <c r="H155" s="254"/>
      <c r="I155" s="272"/>
      <c r="J155" s="272"/>
      <c r="K155" s="273"/>
    </row>
    <row r="156" spans="1:11" ht="15.75" x14ac:dyDescent="0.25">
      <c r="A156" s="208"/>
      <c r="B156" s="644"/>
      <c r="C156" s="644"/>
      <c r="D156" s="644"/>
      <c r="E156" s="644"/>
      <c r="F156" s="644"/>
      <c r="G156" s="254"/>
      <c r="H156" s="254"/>
      <c r="I156" s="272"/>
      <c r="J156" s="272"/>
      <c r="K156" s="273"/>
    </row>
    <row r="157" spans="1:11" ht="15.75" x14ac:dyDescent="0.25">
      <c r="A157" s="208"/>
      <c r="B157" s="644"/>
      <c r="C157" s="644"/>
      <c r="D157" s="644"/>
      <c r="E157" s="644"/>
      <c r="F157" s="644"/>
      <c r="G157" s="254"/>
      <c r="H157" s="254"/>
      <c r="I157" s="272"/>
      <c r="J157" s="272"/>
      <c r="K157" s="273"/>
    </row>
    <row r="158" spans="1:11" ht="15.75" x14ac:dyDescent="0.25">
      <c r="A158" s="208"/>
      <c r="B158" s="644"/>
      <c r="C158" s="644"/>
      <c r="D158" s="644"/>
      <c r="E158" s="644"/>
      <c r="F158" s="644"/>
      <c r="G158" s="254"/>
      <c r="H158" s="254"/>
      <c r="I158" s="272"/>
      <c r="J158" s="272"/>
      <c r="K158" s="273"/>
    </row>
    <row r="159" spans="1:11" ht="15.75" x14ac:dyDescent="0.25">
      <c r="A159" s="208"/>
      <c r="B159" s="644"/>
      <c r="C159" s="644"/>
      <c r="D159" s="644"/>
      <c r="E159" s="644"/>
      <c r="F159" s="644"/>
      <c r="G159" s="254"/>
      <c r="H159" s="254"/>
      <c r="I159" s="272"/>
      <c r="J159" s="272"/>
      <c r="K159" s="273"/>
    </row>
    <row r="160" spans="1:11" ht="15.75" x14ac:dyDescent="0.25">
      <c r="A160" s="208"/>
      <c r="B160" s="644"/>
      <c r="C160" s="644"/>
      <c r="D160" s="644"/>
      <c r="E160" s="644"/>
      <c r="F160" s="644"/>
      <c r="G160" s="254"/>
      <c r="H160" s="254"/>
      <c r="I160" s="272"/>
      <c r="J160" s="272"/>
      <c r="K160" s="273"/>
    </row>
    <row r="161" spans="1:11" ht="15.75" x14ac:dyDescent="0.25">
      <c r="A161" s="208"/>
      <c r="B161" s="644"/>
      <c r="C161" s="644"/>
      <c r="D161" s="644"/>
      <c r="E161" s="644"/>
      <c r="F161" s="644"/>
      <c r="G161" s="254"/>
      <c r="H161" s="254"/>
      <c r="I161" s="272"/>
      <c r="J161" s="272"/>
      <c r="K161" s="273"/>
    </row>
    <row r="162" spans="1:11" ht="15.75" x14ac:dyDescent="0.25">
      <c r="A162" s="208"/>
      <c r="B162" s="644"/>
      <c r="C162" s="644"/>
      <c r="D162" s="644"/>
      <c r="E162" s="644"/>
      <c r="F162" s="644"/>
      <c r="G162" s="254"/>
      <c r="H162" s="254"/>
      <c r="I162" s="272"/>
      <c r="J162" s="272"/>
      <c r="K162" s="273"/>
    </row>
    <row r="163" spans="1:11" ht="15.75" x14ac:dyDescent="0.25">
      <c r="A163" s="208"/>
      <c r="B163" s="644"/>
      <c r="C163" s="644"/>
      <c r="D163" s="644"/>
      <c r="E163" s="644"/>
      <c r="F163" s="644"/>
      <c r="G163" s="254"/>
      <c r="H163" s="254"/>
      <c r="I163" s="272"/>
      <c r="J163" s="272"/>
      <c r="K163" s="273"/>
    </row>
    <row r="164" spans="1:11" ht="15.75" x14ac:dyDescent="0.25">
      <c r="A164" s="208"/>
      <c r="B164" s="644"/>
      <c r="C164" s="644"/>
      <c r="D164" s="644"/>
      <c r="E164" s="644"/>
      <c r="F164" s="644"/>
      <c r="G164" s="254"/>
      <c r="H164" s="254"/>
      <c r="I164" s="272"/>
      <c r="J164" s="272"/>
      <c r="K164" s="273"/>
    </row>
    <row r="165" spans="1:11" ht="15.75" x14ac:dyDescent="0.25">
      <c r="A165" s="208"/>
      <c r="B165" s="644"/>
      <c r="C165" s="644"/>
      <c r="D165" s="644"/>
      <c r="E165" s="644"/>
      <c r="F165" s="644"/>
      <c r="G165" s="254"/>
      <c r="H165" s="254"/>
      <c r="I165" s="272"/>
      <c r="J165" s="272"/>
      <c r="K165" s="273"/>
    </row>
    <row r="166" spans="1:11" ht="15.75" x14ac:dyDescent="0.25">
      <c r="A166" s="208"/>
      <c r="B166" s="644"/>
      <c r="C166" s="644"/>
      <c r="D166" s="644"/>
      <c r="E166" s="644"/>
      <c r="F166" s="644"/>
      <c r="G166" s="254"/>
      <c r="H166" s="254"/>
      <c r="I166" s="272"/>
      <c r="J166" s="272"/>
      <c r="K166" s="273"/>
    </row>
    <row r="167" spans="1:11" ht="15.75" x14ac:dyDescent="0.25">
      <c r="A167" s="208"/>
      <c r="B167" s="644"/>
      <c r="C167" s="644"/>
      <c r="D167" s="644"/>
      <c r="E167" s="644"/>
      <c r="F167" s="644"/>
      <c r="G167" s="254"/>
      <c r="H167" s="254"/>
      <c r="I167" s="272"/>
      <c r="J167" s="272"/>
      <c r="K167" s="273"/>
    </row>
    <row r="168" spans="1:11" ht="15.75" x14ac:dyDescent="0.25">
      <c r="A168" s="208"/>
      <c r="B168" s="644"/>
      <c r="C168" s="644"/>
      <c r="D168" s="644"/>
      <c r="E168" s="644"/>
      <c r="F168" s="644"/>
      <c r="G168" s="254"/>
      <c r="H168" s="254"/>
      <c r="I168" s="272"/>
      <c r="J168" s="272"/>
      <c r="K168" s="273"/>
    </row>
    <row r="169" spans="1:11" ht="15.75" x14ac:dyDescent="0.25">
      <c r="A169" s="208"/>
      <c r="B169" s="644"/>
      <c r="C169" s="644"/>
      <c r="D169" s="644"/>
      <c r="E169" s="644"/>
      <c r="F169" s="644"/>
      <c r="G169" s="254"/>
      <c r="H169" s="254"/>
      <c r="I169" s="272"/>
      <c r="J169" s="272"/>
      <c r="K169" s="273"/>
    </row>
    <row r="170" spans="1:11" ht="15.75" x14ac:dyDescent="0.25">
      <c r="A170" s="208"/>
      <c r="B170" s="644"/>
      <c r="C170" s="644"/>
      <c r="D170" s="644"/>
      <c r="E170" s="644"/>
      <c r="F170" s="644"/>
      <c r="G170" s="254"/>
      <c r="H170" s="254"/>
      <c r="I170" s="272"/>
      <c r="J170" s="272"/>
      <c r="K170" s="273"/>
    </row>
    <row r="171" spans="1:11" ht="15.75" x14ac:dyDescent="0.25">
      <c r="A171" s="208"/>
      <c r="B171" s="644"/>
      <c r="C171" s="644"/>
      <c r="D171" s="644"/>
      <c r="E171" s="644"/>
      <c r="F171" s="644"/>
      <c r="G171" s="254"/>
      <c r="H171" s="254"/>
      <c r="I171" s="272"/>
      <c r="J171" s="272"/>
      <c r="K171" s="273"/>
    </row>
    <row r="172" spans="1:11" ht="15.75" x14ac:dyDescent="0.25">
      <c r="A172" s="208"/>
      <c r="B172" s="644"/>
      <c r="C172" s="644"/>
      <c r="D172" s="644"/>
      <c r="E172" s="644"/>
      <c r="F172" s="644"/>
      <c r="G172" s="254"/>
      <c r="H172" s="254"/>
      <c r="I172" s="272"/>
      <c r="J172" s="272"/>
      <c r="K172" s="273"/>
    </row>
    <row r="173" spans="1:11" ht="15.75" x14ac:dyDescent="0.25">
      <c r="A173" s="208"/>
      <c r="B173" s="644"/>
      <c r="C173" s="644"/>
      <c r="D173" s="644"/>
      <c r="E173" s="644"/>
      <c r="F173" s="644"/>
      <c r="G173" s="254"/>
      <c r="H173" s="254"/>
      <c r="I173" s="272"/>
      <c r="J173" s="272"/>
      <c r="K173" s="273"/>
    </row>
    <row r="174" spans="1:11" ht="15.75" x14ac:dyDescent="0.25">
      <c r="A174" s="208"/>
      <c r="B174" s="644"/>
      <c r="C174" s="644"/>
      <c r="D174" s="644"/>
      <c r="E174" s="644"/>
      <c r="F174" s="644"/>
      <c r="G174" s="254"/>
      <c r="H174" s="254"/>
      <c r="I174" s="272"/>
      <c r="J174" s="272"/>
      <c r="K174" s="273"/>
    </row>
    <row r="175" spans="1:11" ht="15.75" x14ac:dyDescent="0.25">
      <c r="A175" s="208"/>
      <c r="B175" s="644"/>
      <c r="C175" s="644"/>
      <c r="D175" s="644"/>
      <c r="E175" s="644"/>
      <c r="F175" s="644"/>
      <c r="G175" s="254"/>
      <c r="H175" s="254"/>
      <c r="I175" s="272"/>
      <c r="J175" s="272"/>
      <c r="K175" s="273"/>
    </row>
    <row r="176" spans="1:11" ht="15.75" x14ac:dyDescent="0.25">
      <c r="A176" s="208"/>
      <c r="B176" s="644"/>
      <c r="C176" s="644"/>
      <c r="D176" s="644"/>
      <c r="E176" s="644"/>
      <c r="F176" s="644"/>
      <c r="G176" s="254"/>
      <c r="H176" s="254"/>
      <c r="I176" s="272"/>
      <c r="J176" s="272"/>
      <c r="K176" s="273"/>
    </row>
    <row r="177" spans="1:11" ht="15.75" x14ac:dyDescent="0.25">
      <c r="A177" s="208"/>
      <c r="B177" s="644"/>
      <c r="C177" s="644"/>
      <c r="D177" s="644"/>
      <c r="E177" s="644"/>
      <c r="F177" s="644"/>
      <c r="G177" s="254"/>
      <c r="H177" s="254"/>
      <c r="I177" s="272"/>
      <c r="J177" s="272"/>
      <c r="K177" s="273"/>
    </row>
    <row r="178" spans="1:11" ht="15.75" x14ac:dyDescent="0.25">
      <c r="A178" s="208"/>
      <c r="B178" s="644"/>
      <c r="C178" s="644"/>
      <c r="D178" s="644"/>
      <c r="E178" s="644"/>
      <c r="F178" s="644"/>
      <c r="G178" s="254"/>
      <c r="H178" s="254"/>
      <c r="I178" s="272"/>
      <c r="J178" s="272"/>
      <c r="K178" s="273"/>
    </row>
    <row r="179" spans="1:11" ht="15.75" x14ac:dyDescent="0.25">
      <c r="A179" s="208"/>
      <c r="B179" s="644"/>
      <c r="C179" s="644"/>
      <c r="D179" s="644"/>
      <c r="E179" s="644"/>
      <c r="F179" s="644"/>
      <c r="G179" s="254"/>
      <c r="H179" s="254"/>
      <c r="I179" s="272"/>
      <c r="J179" s="272"/>
      <c r="K179" s="273"/>
    </row>
    <row r="180" spans="1:11" ht="15.75" x14ac:dyDescent="0.25">
      <c r="A180" s="208"/>
      <c r="B180" s="644"/>
      <c r="C180" s="644"/>
      <c r="D180" s="644"/>
      <c r="E180" s="644"/>
      <c r="F180" s="644"/>
      <c r="G180" s="254"/>
      <c r="H180" s="254"/>
      <c r="I180" s="272"/>
      <c r="J180" s="272"/>
      <c r="K180" s="273"/>
    </row>
    <row r="181" spans="1:11" ht="15.75" x14ac:dyDescent="0.25">
      <c r="A181" s="208"/>
      <c r="B181" s="644"/>
      <c r="C181" s="644"/>
      <c r="D181" s="644"/>
      <c r="E181" s="644"/>
      <c r="F181" s="644"/>
      <c r="G181" s="254"/>
      <c r="H181" s="255"/>
      <c r="I181" s="231"/>
      <c r="J181" s="231"/>
      <c r="K181" s="232"/>
    </row>
    <row r="182" spans="1:11" ht="15.75" x14ac:dyDescent="0.25">
      <c r="A182" s="208"/>
      <c r="B182" s="644"/>
      <c r="C182" s="644"/>
      <c r="D182" s="644"/>
      <c r="E182" s="644"/>
      <c r="F182" s="644"/>
      <c r="G182" s="254"/>
      <c r="H182" s="255"/>
      <c r="I182" s="231"/>
      <c r="J182" s="231"/>
      <c r="K182" s="232"/>
    </row>
    <row r="183" spans="1:11" ht="15.75" x14ac:dyDescent="0.25">
      <c r="A183" s="208"/>
      <c r="B183" s="645"/>
      <c r="C183" s="645"/>
      <c r="D183" s="645"/>
      <c r="E183" s="645"/>
      <c r="F183" s="645"/>
      <c r="G183" s="255"/>
      <c r="H183" s="255"/>
      <c r="I183" s="231"/>
      <c r="J183" s="231"/>
      <c r="K183" s="232"/>
    </row>
    <row r="184" spans="1:11" ht="15.75" x14ac:dyDescent="0.25">
      <c r="A184" s="208"/>
      <c r="B184" s="644"/>
      <c r="C184" s="644"/>
      <c r="D184" s="644"/>
      <c r="E184" s="644"/>
      <c r="F184" s="644"/>
      <c r="G184" s="254"/>
      <c r="H184" s="254"/>
      <c r="I184" s="668"/>
      <c r="J184" s="669"/>
      <c r="K184" s="670"/>
    </row>
    <row r="185" spans="1:11" ht="15.75" x14ac:dyDescent="0.25">
      <c r="A185" s="208"/>
      <c r="B185" s="644"/>
      <c r="C185" s="644"/>
      <c r="D185" s="644"/>
      <c r="E185" s="644"/>
      <c r="F185" s="644"/>
      <c r="G185" s="254"/>
      <c r="H185" s="254"/>
      <c r="I185" s="671"/>
      <c r="J185" s="672"/>
      <c r="K185" s="673"/>
    </row>
    <row r="186" spans="1:11" ht="15.75" x14ac:dyDescent="0.25">
      <c r="A186" s="208"/>
      <c r="B186" s="644"/>
      <c r="C186" s="644"/>
      <c r="D186" s="644"/>
      <c r="E186" s="644"/>
      <c r="F186" s="644"/>
      <c r="G186" s="254"/>
      <c r="H186" s="254"/>
      <c r="I186" s="668"/>
      <c r="J186" s="669"/>
      <c r="K186" s="670"/>
    </row>
    <row r="187" spans="1:11" ht="15.75" x14ac:dyDescent="0.25">
      <c r="A187" s="208"/>
      <c r="B187" s="644"/>
      <c r="C187" s="644"/>
      <c r="D187" s="644"/>
      <c r="E187" s="644"/>
      <c r="F187" s="644"/>
      <c r="G187" s="254"/>
      <c r="H187" s="254"/>
      <c r="I187" s="668"/>
      <c r="J187" s="669"/>
      <c r="K187" s="670"/>
    </row>
    <row r="188" spans="1:11" ht="15.75" x14ac:dyDescent="0.25">
      <c r="A188" s="208"/>
      <c r="B188" s="644"/>
      <c r="C188" s="644"/>
      <c r="D188" s="644"/>
      <c r="E188" s="644"/>
      <c r="F188" s="644"/>
      <c r="G188" s="254"/>
      <c r="H188" s="254"/>
      <c r="I188" s="668"/>
      <c r="J188" s="669"/>
      <c r="K188" s="670"/>
    </row>
    <row r="189" spans="1:11" ht="15.75" x14ac:dyDescent="0.25">
      <c r="A189" s="208"/>
      <c r="B189" s="644"/>
      <c r="C189" s="644"/>
      <c r="D189" s="644"/>
      <c r="E189" s="644"/>
      <c r="F189" s="644"/>
      <c r="G189" s="254"/>
      <c r="H189" s="254"/>
      <c r="I189" s="668"/>
      <c r="J189" s="669"/>
      <c r="K189" s="670"/>
    </row>
    <row r="190" spans="1:11" ht="15.75" x14ac:dyDescent="0.25">
      <c r="A190" s="208"/>
      <c r="B190" s="644"/>
      <c r="C190" s="644"/>
      <c r="D190" s="644"/>
      <c r="E190" s="644"/>
      <c r="F190" s="644"/>
      <c r="G190" s="254"/>
      <c r="H190" s="254"/>
      <c r="I190" s="668"/>
      <c r="J190" s="669"/>
      <c r="K190" s="670"/>
    </row>
    <row r="191" spans="1:11" ht="15.75" x14ac:dyDescent="0.25">
      <c r="A191" s="208"/>
      <c r="B191" s="644"/>
      <c r="C191" s="644"/>
      <c r="D191" s="644"/>
      <c r="E191" s="644"/>
      <c r="F191" s="644"/>
      <c r="G191" s="254"/>
      <c r="H191" s="254"/>
      <c r="I191" s="668"/>
      <c r="J191" s="669"/>
      <c r="K191" s="670"/>
    </row>
    <row r="192" spans="1:11" ht="15.75" x14ac:dyDescent="0.25">
      <c r="A192" s="208"/>
      <c r="B192" s="644"/>
      <c r="C192" s="644"/>
      <c r="D192" s="644"/>
      <c r="E192" s="644"/>
      <c r="F192" s="644"/>
      <c r="G192" s="254"/>
      <c r="H192" s="254"/>
      <c r="I192" s="668"/>
      <c r="J192" s="669"/>
      <c r="K192" s="669"/>
    </row>
    <row r="193" spans="1:11" ht="15.75" x14ac:dyDescent="0.25">
      <c r="A193" s="208"/>
      <c r="B193" s="644"/>
      <c r="C193" s="644"/>
      <c r="D193" s="644"/>
      <c r="E193" s="644"/>
      <c r="F193" s="644"/>
      <c r="G193" s="254"/>
      <c r="H193" s="254"/>
      <c r="I193" s="668"/>
      <c r="J193" s="669"/>
      <c r="K193" s="669"/>
    </row>
    <row r="194" spans="1:11" ht="15.75" x14ac:dyDescent="0.25">
      <c r="A194" s="208"/>
      <c r="B194" s="644"/>
      <c r="C194" s="644"/>
      <c r="D194" s="644"/>
      <c r="E194" s="644"/>
      <c r="F194" s="644"/>
      <c r="G194" s="254"/>
      <c r="H194" s="254"/>
      <c r="I194" s="242"/>
      <c r="J194" s="242"/>
      <c r="K194" s="242"/>
    </row>
    <row r="195" spans="1:11" ht="15.75" x14ac:dyDescent="0.25">
      <c r="A195" s="208"/>
      <c r="B195" s="644"/>
      <c r="C195" s="644"/>
      <c r="D195" s="644"/>
      <c r="E195" s="644"/>
      <c r="F195" s="644"/>
      <c r="G195" s="254"/>
      <c r="H195" s="254"/>
      <c r="I195" s="242"/>
      <c r="J195" s="242"/>
      <c r="K195" s="242"/>
    </row>
    <row r="196" spans="1:11" ht="15.75" x14ac:dyDescent="0.25">
      <c r="A196" s="208"/>
      <c r="B196" s="644"/>
      <c r="C196" s="644"/>
      <c r="D196" s="644"/>
      <c r="E196" s="644"/>
      <c r="F196" s="644"/>
      <c r="G196" s="254"/>
      <c r="H196" s="254"/>
      <c r="I196" s="242"/>
      <c r="J196" s="242"/>
      <c r="K196" s="242"/>
    </row>
    <row r="197" spans="1:11" ht="15.75" x14ac:dyDescent="0.25">
      <c r="A197" s="208"/>
      <c r="B197" s="644"/>
      <c r="C197" s="644"/>
      <c r="D197" s="644"/>
      <c r="E197" s="644"/>
      <c r="F197" s="644"/>
      <c r="G197" s="254"/>
      <c r="H197" s="254"/>
      <c r="I197" s="242"/>
      <c r="J197" s="242"/>
      <c r="K197" s="242"/>
    </row>
    <row r="198" spans="1:11" ht="15.75" x14ac:dyDescent="0.25">
      <c r="A198" s="208"/>
      <c r="B198" s="644"/>
      <c r="C198" s="644"/>
      <c r="D198" s="644"/>
      <c r="E198" s="644"/>
      <c r="F198" s="644"/>
      <c r="G198" s="254"/>
      <c r="H198" s="254"/>
      <c r="I198" s="242"/>
      <c r="J198" s="242"/>
      <c r="K198" s="242"/>
    </row>
    <row r="199" spans="1:11" ht="15.75" x14ac:dyDescent="0.25">
      <c r="A199" s="208"/>
      <c r="B199" s="644"/>
      <c r="C199" s="644"/>
      <c r="D199" s="644"/>
      <c r="E199" s="644"/>
      <c r="F199" s="644"/>
      <c r="G199" s="254"/>
      <c r="H199" s="254"/>
      <c r="I199" s="242"/>
      <c r="J199" s="242"/>
      <c r="K199" s="242"/>
    </row>
    <row r="200" spans="1:11" ht="15.75" x14ac:dyDescent="0.25">
      <c r="A200" s="208"/>
      <c r="B200" s="644"/>
      <c r="C200" s="644"/>
      <c r="D200" s="644"/>
      <c r="E200" s="644"/>
      <c r="F200" s="644"/>
      <c r="G200" s="254"/>
      <c r="H200" s="254"/>
      <c r="I200" s="242"/>
      <c r="J200" s="242"/>
      <c r="K200" s="242"/>
    </row>
    <row r="201" spans="1:11" ht="15.75" x14ac:dyDescent="0.25">
      <c r="A201" s="208"/>
      <c r="B201" s="644"/>
      <c r="C201" s="644"/>
      <c r="D201" s="644"/>
      <c r="E201" s="644"/>
      <c r="F201" s="644"/>
      <c r="G201" s="254"/>
      <c r="H201" s="254"/>
      <c r="I201" s="242"/>
      <c r="J201" s="242"/>
      <c r="K201" s="242"/>
    </row>
    <row r="202" spans="1:11" ht="15.75" x14ac:dyDescent="0.25">
      <c r="A202" s="208"/>
      <c r="B202" s="644"/>
      <c r="C202" s="644"/>
      <c r="D202" s="644"/>
      <c r="E202" s="644"/>
      <c r="F202" s="644"/>
      <c r="G202" s="254"/>
      <c r="H202" s="254"/>
      <c r="I202" s="242"/>
      <c r="J202" s="242"/>
      <c r="K202" s="242"/>
    </row>
    <row r="203" spans="1:11" ht="15.75" x14ac:dyDescent="0.25">
      <c r="A203" s="208"/>
      <c r="B203" s="644"/>
      <c r="C203" s="644"/>
      <c r="D203" s="644"/>
      <c r="E203" s="644"/>
      <c r="F203" s="644"/>
      <c r="G203" s="254"/>
      <c r="H203" s="254"/>
      <c r="I203" s="242"/>
      <c r="J203" s="242"/>
      <c r="K203" s="242"/>
    </row>
    <row r="204" spans="1:11" ht="15.75" x14ac:dyDescent="0.25">
      <c r="A204" s="208"/>
      <c r="B204" s="644"/>
      <c r="C204" s="644"/>
      <c r="D204" s="644"/>
      <c r="E204" s="644"/>
      <c r="F204" s="644"/>
      <c r="G204" s="254"/>
      <c r="H204" s="254"/>
      <c r="I204" s="668"/>
      <c r="J204" s="669"/>
      <c r="K204" s="670"/>
    </row>
    <row r="205" spans="1:11" ht="15.75" x14ac:dyDescent="0.25">
      <c r="A205" s="208"/>
      <c r="B205" s="644"/>
      <c r="C205" s="644"/>
      <c r="D205" s="644"/>
      <c r="E205" s="644"/>
      <c r="F205" s="644"/>
      <c r="G205" s="254"/>
      <c r="H205" s="254"/>
      <c r="I205" s="668"/>
      <c r="J205" s="669"/>
      <c r="K205" s="670"/>
    </row>
    <row r="206" spans="1:11" ht="15.75" x14ac:dyDescent="0.25">
      <c r="A206" s="208"/>
      <c r="B206" s="644"/>
      <c r="C206" s="644"/>
      <c r="D206" s="644"/>
      <c r="E206" s="644"/>
      <c r="F206" s="644"/>
      <c r="G206" s="254"/>
      <c r="H206" s="254"/>
      <c r="I206" s="668"/>
      <c r="J206" s="669"/>
      <c r="K206" s="670"/>
    </row>
    <row r="207" spans="1:11" ht="15.75" x14ac:dyDescent="0.25">
      <c r="A207" s="208"/>
      <c r="B207" s="644"/>
      <c r="C207" s="644"/>
      <c r="D207" s="644"/>
      <c r="E207" s="644"/>
      <c r="F207" s="644"/>
      <c r="G207" s="254"/>
      <c r="H207" s="254"/>
      <c r="I207" s="668"/>
      <c r="J207" s="669"/>
      <c r="K207" s="670"/>
    </row>
    <row r="208" spans="1:11" ht="15.75" x14ac:dyDescent="0.25">
      <c r="A208" s="208"/>
      <c r="B208" s="644"/>
      <c r="C208" s="644"/>
      <c r="D208" s="644"/>
      <c r="E208" s="644"/>
      <c r="F208" s="644"/>
      <c r="G208" s="254"/>
      <c r="H208" s="254"/>
      <c r="I208" s="668"/>
      <c r="J208" s="669"/>
      <c r="K208" s="670"/>
    </row>
    <row r="209" spans="1:11" ht="15.75" x14ac:dyDescent="0.25">
      <c r="A209" s="208"/>
      <c r="B209" s="644"/>
      <c r="C209" s="644"/>
      <c r="D209" s="644"/>
      <c r="E209" s="644"/>
      <c r="F209" s="644"/>
      <c r="G209" s="254"/>
      <c r="H209" s="254"/>
      <c r="I209" s="668"/>
      <c r="J209" s="669"/>
      <c r="K209" s="670"/>
    </row>
    <row r="210" spans="1:11" ht="15.75" x14ac:dyDescent="0.25">
      <c r="A210" s="208"/>
      <c r="B210" s="674"/>
      <c r="C210" s="675"/>
      <c r="D210" s="675"/>
      <c r="E210" s="675"/>
      <c r="F210" s="676"/>
      <c r="G210" s="254"/>
      <c r="H210" s="254"/>
      <c r="I210" s="668"/>
      <c r="J210" s="669"/>
      <c r="K210" s="670"/>
    </row>
    <row r="211" spans="1:11" ht="15.75" x14ac:dyDescent="0.25">
      <c r="A211" s="208"/>
      <c r="B211" s="274"/>
      <c r="C211" s="249"/>
      <c r="D211" s="250"/>
      <c r="E211" s="250"/>
      <c r="F211" s="251"/>
      <c r="G211" s="254"/>
      <c r="H211" s="254"/>
      <c r="I211" s="668"/>
      <c r="J211" s="669"/>
      <c r="K211" s="670"/>
    </row>
    <row r="212" spans="1:11" ht="15.75" x14ac:dyDescent="0.25">
      <c r="A212" s="208"/>
      <c r="B212" s="644"/>
      <c r="C212" s="644"/>
      <c r="D212" s="644"/>
      <c r="E212" s="644"/>
      <c r="F212" s="644"/>
      <c r="G212" s="254"/>
      <c r="H212" s="254"/>
      <c r="I212" s="668"/>
      <c r="J212" s="669"/>
      <c r="K212" s="670"/>
    </row>
    <row r="213" spans="1:11" ht="15.75" x14ac:dyDescent="0.25">
      <c r="A213" s="208"/>
      <c r="B213" s="644"/>
      <c r="C213" s="644"/>
      <c r="D213" s="644"/>
      <c r="E213" s="644"/>
      <c r="F213" s="644"/>
      <c r="G213" s="254"/>
      <c r="H213" s="254"/>
      <c r="I213" s="668"/>
      <c r="J213" s="669"/>
      <c r="K213" s="670"/>
    </row>
    <row r="214" spans="1:11" ht="15.75" x14ac:dyDescent="0.25">
      <c r="A214" s="208"/>
      <c r="B214" s="644"/>
      <c r="C214" s="644"/>
      <c r="D214" s="644"/>
      <c r="E214" s="644"/>
      <c r="F214" s="644"/>
      <c r="G214" s="254"/>
      <c r="H214" s="254"/>
      <c r="I214" s="668"/>
      <c r="J214" s="669"/>
      <c r="K214" s="670"/>
    </row>
    <row r="215" spans="1:11" ht="15.75" x14ac:dyDescent="0.25">
      <c r="A215" s="208"/>
      <c r="B215" s="644"/>
      <c r="C215" s="644"/>
      <c r="D215" s="644"/>
      <c r="E215" s="644"/>
      <c r="F215" s="644"/>
      <c r="G215" s="254"/>
      <c r="H215" s="254"/>
      <c r="I215" s="668"/>
      <c r="J215" s="669"/>
      <c r="K215" s="670"/>
    </row>
    <row r="216" spans="1:11" ht="15.75" x14ac:dyDescent="0.25">
      <c r="A216" s="208"/>
      <c r="B216" s="644"/>
      <c r="C216" s="644"/>
      <c r="D216" s="644"/>
      <c r="E216" s="644"/>
      <c r="F216" s="644"/>
      <c r="G216" s="254"/>
      <c r="H216" s="254"/>
      <c r="I216" s="668"/>
      <c r="J216" s="669"/>
      <c r="K216" s="670"/>
    </row>
    <row r="217" spans="1:11" ht="15.75" x14ac:dyDescent="0.25">
      <c r="A217" s="208"/>
      <c r="B217" s="644"/>
      <c r="C217" s="644"/>
      <c r="D217" s="644"/>
      <c r="E217" s="644"/>
      <c r="F217" s="644"/>
      <c r="G217" s="254"/>
      <c r="H217" s="254"/>
      <c r="I217" s="668"/>
      <c r="J217" s="669"/>
      <c r="K217" s="670"/>
    </row>
    <row r="218" spans="1:11" ht="15.75" x14ac:dyDescent="0.25">
      <c r="A218" s="208"/>
      <c r="B218" s="644"/>
      <c r="C218" s="644"/>
      <c r="D218" s="644"/>
      <c r="E218" s="644"/>
      <c r="F218" s="644"/>
      <c r="G218" s="254"/>
      <c r="H218" s="254"/>
      <c r="I218" s="668"/>
      <c r="J218" s="669"/>
      <c r="K218" s="670"/>
    </row>
    <row r="219" spans="1:11" ht="15.75" x14ac:dyDescent="0.25">
      <c r="A219" s="208"/>
      <c r="B219" s="644"/>
      <c r="C219" s="644"/>
      <c r="D219" s="644"/>
      <c r="E219" s="644"/>
      <c r="F219" s="644"/>
      <c r="G219" s="254"/>
      <c r="H219" s="254"/>
      <c r="I219" s="668"/>
      <c r="J219" s="669"/>
      <c r="K219" s="670"/>
    </row>
    <row r="220" spans="1:11" ht="15.75" x14ac:dyDescent="0.25">
      <c r="A220" s="208"/>
      <c r="B220" s="644"/>
      <c r="C220" s="644"/>
      <c r="D220" s="644"/>
      <c r="E220" s="644"/>
      <c r="F220" s="644"/>
      <c r="G220" s="254"/>
      <c r="H220" s="254"/>
      <c r="I220" s="668"/>
      <c r="J220" s="669"/>
      <c r="K220" s="670"/>
    </row>
    <row r="221" spans="1:11" ht="15.75" x14ac:dyDescent="0.25">
      <c r="A221" s="208"/>
      <c r="B221" s="644"/>
      <c r="C221" s="644"/>
      <c r="D221" s="644"/>
      <c r="E221" s="644"/>
      <c r="F221" s="644"/>
      <c r="G221" s="254"/>
      <c r="H221" s="254"/>
      <c r="I221" s="668"/>
      <c r="J221" s="669"/>
      <c r="K221" s="670"/>
    </row>
    <row r="222" spans="1:11" ht="15.75" x14ac:dyDescent="0.25">
      <c r="A222" s="208"/>
      <c r="B222" s="644"/>
      <c r="C222" s="644"/>
      <c r="D222" s="644"/>
      <c r="E222" s="644"/>
      <c r="F222" s="644"/>
      <c r="G222" s="254"/>
      <c r="H222" s="254"/>
      <c r="I222" s="668"/>
      <c r="J222" s="669"/>
      <c r="K222" s="670"/>
    </row>
    <row r="223" spans="1:11" ht="15.75" x14ac:dyDescent="0.25">
      <c r="A223" s="208"/>
      <c r="B223" s="644"/>
      <c r="C223" s="644"/>
      <c r="D223" s="644"/>
      <c r="E223" s="644"/>
      <c r="F223" s="644"/>
      <c r="G223" s="254"/>
      <c r="H223" s="254"/>
      <c r="I223" s="668"/>
      <c r="J223" s="669"/>
      <c r="K223" s="670"/>
    </row>
    <row r="224" spans="1:11" ht="15.75" x14ac:dyDescent="0.25">
      <c r="A224" s="208"/>
      <c r="B224" s="644"/>
      <c r="C224" s="644"/>
      <c r="D224" s="644"/>
      <c r="E224" s="644"/>
      <c r="F224" s="644"/>
      <c r="G224" s="254"/>
      <c r="H224" s="254"/>
      <c r="I224" s="677"/>
      <c r="J224" s="677"/>
      <c r="K224" s="677"/>
    </row>
    <row r="225" spans="1:11" ht="15.75" x14ac:dyDescent="0.25">
      <c r="A225" s="208"/>
      <c r="B225" s="674"/>
      <c r="C225" s="675"/>
      <c r="D225" s="675"/>
      <c r="E225" s="675"/>
      <c r="F225" s="676"/>
      <c r="G225" s="254"/>
      <c r="H225" s="254"/>
      <c r="I225" s="677"/>
      <c r="J225" s="677"/>
      <c r="K225" s="677"/>
    </row>
    <row r="226" spans="1:11" ht="15.75" x14ac:dyDescent="0.25">
      <c r="A226" s="208"/>
      <c r="B226" s="674"/>
      <c r="C226" s="675"/>
      <c r="D226" s="675"/>
      <c r="E226" s="675"/>
      <c r="F226" s="676"/>
      <c r="G226" s="254"/>
      <c r="H226" s="254"/>
      <c r="I226" s="677"/>
      <c r="J226" s="677"/>
      <c r="K226" s="677"/>
    </row>
  </sheetData>
  <mergeCells count="233"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94"/>
  <sheetViews>
    <sheetView topLeftCell="A155" workbookViewId="0">
      <selection activeCell="C85" sqref="A85:XFD100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84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07.12. 2022 № 82-ОС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84"/>
    </row>
    <row r="3" spans="1:5" x14ac:dyDescent="0.25">
      <c r="A3" s="685" t="s">
        <v>126</v>
      </c>
      <c r="B3" s="685"/>
      <c r="C3" s="685"/>
      <c r="D3" s="685"/>
      <c r="E3" s="685"/>
    </row>
    <row r="4" spans="1:5" ht="13.5" customHeight="1" x14ac:dyDescent="0.25">
      <c r="A4" s="686" t="s">
        <v>150</v>
      </c>
      <c r="B4" s="686"/>
      <c r="C4" s="686"/>
      <c r="D4" s="686"/>
      <c r="E4" s="686"/>
    </row>
    <row r="5" spans="1:5" ht="60" x14ac:dyDescent="0.25">
      <c r="A5" s="123" t="s">
        <v>127</v>
      </c>
      <c r="B5" s="62" t="s">
        <v>128</v>
      </c>
      <c r="C5" s="123" t="s">
        <v>129</v>
      </c>
      <c r="D5" s="123" t="s">
        <v>130</v>
      </c>
      <c r="E5" s="123" t="s">
        <v>131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37.15" customHeight="1" x14ac:dyDescent="0.25">
      <c r="A7" s="694" t="s">
        <v>152</v>
      </c>
      <c r="B7" s="693" t="s">
        <v>153</v>
      </c>
      <c r="C7" s="687" t="s">
        <v>132</v>
      </c>
      <c r="D7" s="688"/>
      <c r="E7" s="689"/>
    </row>
    <row r="8" spans="1:5" ht="14.45" customHeight="1" x14ac:dyDescent="0.25">
      <c r="A8" s="695"/>
      <c r="B8" s="693"/>
      <c r="C8" s="690" t="s">
        <v>133</v>
      </c>
      <c r="D8" s="691"/>
      <c r="E8" s="692"/>
    </row>
    <row r="9" spans="1:5" ht="12" customHeight="1" x14ac:dyDescent="0.25">
      <c r="A9" s="695"/>
      <c r="B9" s="693"/>
      <c r="C9" s="102" t="s">
        <v>140</v>
      </c>
      <c r="D9" s="125" t="s">
        <v>134</v>
      </c>
      <c r="E9" s="215">
        <f>'патриотика0,3664'!D25</f>
        <v>2.0518399999999999</v>
      </c>
    </row>
    <row r="10" spans="1:5" ht="12" customHeight="1" x14ac:dyDescent="0.25">
      <c r="A10" s="695"/>
      <c r="B10" s="693"/>
      <c r="C10" s="102" t="s">
        <v>93</v>
      </c>
      <c r="D10" s="126" t="s">
        <v>134</v>
      </c>
      <c r="E10" s="215">
        <f>'патриотика0,3664'!D24</f>
        <v>0.3664</v>
      </c>
    </row>
    <row r="11" spans="1:5" ht="12" customHeight="1" x14ac:dyDescent="0.25">
      <c r="A11" s="695"/>
      <c r="B11" s="693"/>
      <c r="C11" s="678" t="s">
        <v>144</v>
      </c>
      <c r="D11" s="679"/>
      <c r="E11" s="680"/>
    </row>
    <row r="12" spans="1:5" ht="40.15" customHeight="1" x14ac:dyDescent="0.25">
      <c r="A12" s="695"/>
      <c r="B12" s="693"/>
      <c r="C12" s="113" t="s">
        <v>301</v>
      </c>
      <c r="D12" s="94" t="s">
        <v>39</v>
      </c>
      <c r="E12" s="214">
        <f>'патриотика0,3664'!E46</f>
        <v>0.3664</v>
      </c>
    </row>
    <row r="13" spans="1:5" ht="25.5" customHeight="1" x14ac:dyDescent="0.25">
      <c r="A13" s="695"/>
      <c r="B13" s="693"/>
      <c r="C13" s="113" t="s">
        <v>302</v>
      </c>
      <c r="D13" s="94" t="s">
        <v>39</v>
      </c>
      <c r="E13" s="214">
        <f>'патриотика0,3664'!E47</f>
        <v>0.3664</v>
      </c>
    </row>
    <row r="14" spans="1:5" ht="22.9" customHeight="1" x14ac:dyDescent="0.25">
      <c r="A14" s="695"/>
      <c r="B14" s="693"/>
      <c r="C14" s="113" t="s">
        <v>303</v>
      </c>
      <c r="D14" s="94" t="s">
        <v>39</v>
      </c>
      <c r="E14" s="214">
        <f>'патриотика0,3664'!E48</f>
        <v>0.3664</v>
      </c>
    </row>
    <row r="15" spans="1:5" ht="27" customHeight="1" x14ac:dyDescent="0.25">
      <c r="A15" s="695"/>
      <c r="B15" s="693"/>
      <c r="C15" s="681" t="s">
        <v>145</v>
      </c>
      <c r="D15" s="682"/>
      <c r="E15" s="683"/>
    </row>
    <row r="16" spans="1:5" ht="27" customHeight="1" x14ac:dyDescent="0.25">
      <c r="A16" s="695"/>
      <c r="B16" s="693"/>
      <c r="C16" s="443" t="str">
        <f>'патриотика0,3664'!A56</f>
        <v>Участие подростков, участников ВПК, в сдаче на право ношения спецжетона КРОО «Ветераны Спецназа» г. Красноярск</v>
      </c>
      <c r="D16" s="94" t="s">
        <v>84</v>
      </c>
      <c r="E16" s="512">
        <f>'патриотика0,3664'!E56</f>
        <v>0</v>
      </c>
    </row>
    <row r="17" spans="1:5" ht="27" customHeight="1" x14ac:dyDescent="0.25">
      <c r="A17" s="695"/>
      <c r="B17" s="693"/>
      <c r="C17" s="443" t="str">
        <f>'патриотика0,3664'!A57</f>
        <v>Проезд детей</v>
      </c>
      <c r="D17" s="94" t="s">
        <v>84</v>
      </c>
      <c r="E17" s="512">
        <f>'патриотика0,3664'!E57</f>
        <v>2</v>
      </c>
    </row>
    <row r="18" spans="1:5" ht="27" customHeight="1" x14ac:dyDescent="0.25">
      <c r="A18" s="695"/>
      <c r="B18" s="693"/>
      <c r="C18" s="443" t="str">
        <f>'патриотика0,3664'!A58</f>
        <v xml:space="preserve">Проживание детей  </v>
      </c>
      <c r="D18" s="94" t="s">
        <v>84</v>
      </c>
      <c r="E18" s="512">
        <f>'патриотика0,3664'!E58</f>
        <v>3</v>
      </c>
    </row>
    <row r="19" spans="1:5" ht="27" customHeight="1" x14ac:dyDescent="0.25">
      <c r="A19" s="695"/>
      <c r="B19" s="693"/>
      <c r="C19" s="443" t="str">
        <f>'патриотика0,3664'!A59</f>
        <v xml:space="preserve">Суточные детей </v>
      </c>
      <c r="D19" s="94" t="s">
        <v>84</v>
      </c>
      <c r="E19" s="512">
        <f>'патриотика0,3664'!E59</f>
        <v>8</v>
      </c>
    </row>
    <row r="20" spans="1:5" ht="27" customHeight="1" x14ac:dyDescent="0.25">
      <c r="A20" s="695"/>
      <c r="B20" s="693"/>
      <c r="C20" s="443" t="str">
        <f>'патриотика0,3664'!A60</f>
        <v>Участие команды  Северо-Енисейского района в смене впц "Вымпел"</v>
      </c>
      <c r="D20" s="94" t="s">
        <v>84</v>
      </c>
      <c r="E20" s="512">
        <f>'патриотика0,3664'!E60</f>
        <v>0</v>
      </c>
    </row>
    <row r="21" spans="1:5" ht="27" customHeight="1" x14ac:dyDescent="0.25">
      <c r="A21" s="695"/>
      <c r="B21" s="693"/>
      <c r="C21" s="443" t="str">
        <f>'патриотика0,3664'!A61</f>
        <v>Проезд детей (6 детей)</v>
      </c>
      <c r="D21" s="94" t="s">
        <v>84</v>
      </c>
      <c r="E21" s="512">
        <f>'патриотика0,3664'!E61</f>
        <v>6</v>
      </c>
    </row>
    <row r="22" spans="1:5" ht="27" customHeight="1" x14ac:dyDescent="0.25">
      <c r="A22" s="695"/>
      <c r="B22" s="693"/>
      <c r="C22" s="443" t="str">
        <f>'патриотика0,3664'!A62</f>
        <v>Суточные детей (6 детей)</v>
      </c>
      <c r="D22" s="94" t="s">
        <v>84</v>
      </c>
      <c r="E22" s="512">
        <f>'патриотика0,3664'!E62</f>
        <v>12</v>
      </c>
    </row>
    <row r="23" spans="1:5" ht="27" customHeight="1" x14ac:dyDescent="0.25">
      <c r="A23" s="695"/>
      <c r="B23" s="693"/>
      <c r="C23" s="443" t="str">
        <f>'патриотика0,3664'!A63</f>
        <v>Краевой смотр-конкурс по Строевой подготовке в гп Северо-Енисейский</v>
      </c>
      <c r="D23" s="94" t="s">
        <v>84</v>
      </c>
      <c r="E23" s="512">
        <f>'патриотика0,3664'!E63</f>
        <v>0</v>
      </c>
    </row>
    <row r="24" spans="1:5" ht="27" customHeight="1" x14ac:dyDescent="0.25">
      <c r="A24" s="695"/>
      <c r="B24" s="693"/>
      <c r="C24" s="443" t="str">
        <f>'патриотика0,3664'!A64</f>
        <v>Проезд детей (3 детей)</v>
      </c>
      <c r="D24" s="94" t="s">
        <v>84</v>
      </c>
      <c r="E24" s="512">
        <f>'патриотика0,3664'!E64</f>
        <v>6</v>
      </c>
    </row>
    <row r="25" spans="1:5" ht="27" customHeight="1" x14ac:dyDescent="0.25">
      <c r="A25" s="695"/>
      <c r="B25" s="693"/>
      <c r="C25" s="443" t="str">
        <f>'патриотика0,3664'!A65</f>
        <v>Суточные детей (3 детей)</v>
      </c>
      <c r="D25" s="94" t="s">
        <v>84</v>
      </c>
      <c r="E25" s="512">
        <f>'патриотика0,3664'!E65</f>
        <v>9</v>
      </c>
    </row>
    <row r="26" spans="1:5" ht="27" customHeight="1" x14ac:dyDescent="0.25">
      <c r="A26" s="695"/>
      <c r="B26" s="693"/>
      <c r="C26" s="443" t="str">
        <f>'патриотика0,3664'!A66</f>
        <v>Муниципальный смотр-конкурс по Строевой подготовке в гп Северо-Енисейский</v>
      </c>
      <c r="D26" s="94" t="s">
        <v>84</v>
      </c>
      <c r="E26" s="512">
        <f>'патриотика0,3664'!E66</f>
        <v>0</v>
      </c>
    </row>
    <row r="27" spans="1:5" ht="27" customHeight="1" x14ac:dyDescent="0.25">
      <c r="A27" s="695"/>
      <c r="B27" s="693"/>
      <c r="C27" s="443" t="str">
        <f>'патриотика0,3664'!A67</f>
        <v>проезд детей из п. Новая Калами, п. Тея</v>
      </c>
      <c r="D27" s="94" t="s">
        <v>84</v>
      </c>
      <c r="E27" s="512">
        <f>'патриотика0,3664'!E67</f>
        <v>12</v>
      </c>
    </row>
    <row r="28" spans="1:5" ht="27" customHeight="1" x14ac:dyDescent="0.25">
      <c r="A28" s="695"/>
      <c r="B28" s="693"/>
      <c r="C28" s="443" t="str">
        <f>'патриотика0,3664'!A68</f>
        <v>Участие в Слете актива движения ЮНАРМИЯ в ЦДП "Юнармия" (п. Емельяново)</v>
      </c>
      <c r="D28" s="94" t="s">
        <v>84</v>
      </c>
      <c r="E28" s="512">
        <f>'патриотика0,3664'!E68</f>
        <v>0</v>
      </c>
    </row>
    <row r="29" spans="1:5" ht="27" customHeight="1" x14ac:dyDescent="0.25">
      <c r="A29" s="695"/>
      <c r="B29" s="693"/>
      <c r="C29" s="443" t="str">
        <f>'патриотика0,3664'!A69</f>
        <v>Проезд детей</v>
      </c>
      <c r="D29" s="94" t="s">
        <v>84</v>
      </c>
      <c r="E29" s="512">
        <f>'патриотика0,3664'!E69</f>
        <v>15</v>
      </c>
    </row>
    <row r="30" spans="1:5" ht="27" customHeight="1" x14ac:dyDescent="0.25">
      <c r="A30" s="695"/>
      <c r="B30" s="693"/>
      <c r="C30" s="443" t="str">
        <f>'патриотика0,3664'!A70</f>
        <v xml:space="preserve">Суточные детей </v>
      </c>
      <c r="D30" s="94" t="s">
        <v>84</v>
      </c>
      <c r="E30" s="512">
        <f>'патриотика0,3664'!E70</f>
        <v>15</v>
      </c>
    </row>
    <row r="31" spans="1:5" ht="27" customHeight="1" x14ac:dyDescent="0.25">
      <c r="A31" s="695"/>
      <c r="B31" s="693"/>
      <c r="C31" s="443" t="str">
        <f>'патриотика0,3664'!A71</f>
        <v>Участие в краевом инфраструктурном проекте "Юниор"</v>
      </c>
      <c r="D31" s="94" t="s">
        <v>84</v>
      </c>
      <c r="E31" s="512">
        <f>'патриотика0,3664'!E71</f>
        <v>0</v>
      </c>
    </row>
    <row r="32" spans="1:5" ht="27" customHeight="1" x14ac:dyDescent="0.25">
      <c r="A32" s="695"/>
      <c r="B32" s="693"/>
      <c r="C32" s="443" t="str">
        <f>'патриотика0,3664'!A72</f>
        <v>Проезд детей</v>
      </c>
      <c r="D32" s="94" t="s">
        <v>84</v>
      </c>
      <c r="E32" s="512">
        <f>'патриотика0,3664'!E72</f>
        <v>5</v>
      </c>
    </row>
    <row r="33" spans="1:5" ht="27" customHeight="1" x14ac:dyDescent="0.25">
      <c r="A33" s="695"/>
      <c r="B33" s="693"/>
      <c r="C33" s="443" t="str">
        <f>'патриотика0,3664'!A73</f>
        <v xml:space="preserve">Суточные детей </v>
      </c>
      <c r="D33" s="94" t="s">
        <v>84</v>
      </c>
      <c r="E33" s="512">
        <f>'патриотика0,3664'!E73</f>
        <v>6</v>
      </c>
    </row>
    <row r="34" spans="1:5" ht="27" customHeight="1" x14ac:dyDescent="0.25">
      <c r="A34" s="695"/>
      <c r="B34" s="693"/>
      <c r="C34" s="443" t="str">
        <f>'патриотика0,3664'!A74</f>
        <v>Проезд детей</v>
      </c>
      <c r="D34" s="94" t="s">
        <v>84</v>
      </c>
      <c r="E34" s="512">
        <f>'патриотика0,3664'!E74</f>
        <v>6</v>
      </c>
    </row>
    <row r="35" spans="1:5" ht="27" customHeight="1" x14ac:dyDescent="0.25">
      <c r="A35" s="695"/>
      <c r="B35" s="693"/>
      <c r="C35" s="443" t="str">
        <f>'патриотика0,3664'!A75</f>
        <v xml:space="preserve">Суточные детей </v>
      </c>
      <c r="D35" s="94" t="s">
        <v>84</v>
      </c>
      <c r="E35" s="512">
        <f>'патриотика0,3664'!E75</f>
        <v>5</v>
      </c>
    </row>
    <row r="36" spans="1:5" ht="27" customHeight="1" x14ac:dyDescent="0.25">
      <c r="A36" s="695"/>
      <c r="B36" s="693"/>
      <c r="C36" s="443" t="str">
        <f>'патриотика0,3664'!A76</f>
        <v xml:space="preserve">Военно-спортивная игра «Сибирский щит» Участие в Зональном этапе. </v>
      </c>
      <c r="D36" s="94" t="s">
        <v>84</v>
      </c>
      <c r="E36" s="512">
        <f>'патриотика0,3664'!E76</f>
        <v>0</v>
      </c>
    </row>
    <row r="37" spans="1:5" ht="27" customHeight="1" x14ac:dyDescent="0.25">
      <c r="A37" s="695"/>
      <c r="B37" s="693"/>
      <c r="C37" s="443" t="str">
        <f>'патриотика0,3664'!A77</f>
        <v>Проезд детей</v>
      </c>
      <c r="D37" s="94" t="s">
        <v>84</v>
      </c>
      <c r="E37" s="512">
        <f>'патриотика0,3664'!E77</f>
        <v>10</v>
      </c>
    </row>
    <row r="38" spans="1:5" ht="27" customHeight="1" x14ac:dyDescent="0.25">
      <c r="A38" s="695"/>
      <c r="B38" s="693"/>
      <c r="C38" s="443" t="str">
        <f>'патриотика0,3664'!A78</f>
        <v>Проживание детей 10 детей</v>
      </c>
      <c r="D38" s="94" t="s">
        <v>84</v>
      </c>
      <c r="E38" s="512">
        <f>'патриотика0,3664'!E78</f>
        <v>20</v>
      </c>
    </row>
    <row r="39" spans="1:5" ht="27" customHeight="1" x14ac:dyDescent="0.25">
      <c r="A39" s="695"/>
      <c r="B39" s="693"/>
      <c r="C39" s="443" t="str">
        <f>'патриотика0,3664'!A79</f>
        <v>Суточные детей 10</v>
      </c>
      <c r="D39" s="94" t="s">
        <v>84</v>
      </c>
      <c r="E39" s="512">
        <f>'патриотика0,3664'!E79</f>
        <v>60</v>
      </c>
    </row>
    <row r="40" spans="1:5" ht="27" customHeight="1" x14ac:dyDescent="0.25">
      <c r="A40" s="695"/>
      <c r="B40" s="693"/>
      <c r="C40" s="443" t="str">
        <f>'патриотика0,3664'!A80</f>
        <v>Пули RWS R10 Match Rifle 4,5 мм, 0,53 г (500 штук)</v>
      </c>
      <c r="D40" s="94" t="s">
        <v>84</v>
      </c>
      <c r="E40" s="512">
        <f>'патриотика0,3664'!E80</f>
        <v>1</v>
      </c>
    </row>
    <row r="41" spans="1:5" ht="27" customHeight="1" x14ac:dyDescent="0.25">
      <c r="A41" s="695"/>
      <c r="B41" s="693"/>
      <c r="C41" s="443" t="str">
        <f>'патриотика0,3664'!A81</f>
        <v>Пули Gamo Pro Match 4,5 мм, 0,49 г (500 штук)</v>
      </c>
      <c r="D41" s="94" t="s">
        <v>84</v>
      </c>
      <c r="E41" s="512">
        <f>'патриотика0,3664'!E81</f>
        <v>1</v>
      </c>
    </row>
    <row r="42" spans="1:5" ht="27" customHeight="1" x14ac:dyDescent="0.25">
      <c r="A42" s="695"/>
      <c r="B42" s="693"/>
      <c r="C42" s="443" t="str">
        <f>'патриотика0,3664'!A82</f>
        <v>Пули RWS R10 Match Pistol 4,5 мм, 0,45 г (500 штук)</v>
      </c>
      <c r="D42" s="94" t="s">
        <v>84</v>
      </c>
      <c r="E42" s="512">
        <f>'патриотика0,3664'!E82</f>
        <v>1</v>
      </c>
    </row>
    <row r="43" spans="1:5" ht="27" customHeight="1" x14ac:dyDescent="0.25">
      <c r="A43" s="695"/>
      <c r="B43" s="693"/>
      <c r="C43" s="443" t="str">
        <f>'патриотика0,3664'!A83</f>
        <v>Экипировка и форма для Юнармии</v>
      </c>
      <c r="D43" s="94" t="s">
        <v>84</v>
      </c>
      <c r="E43" s="512">
        <f>'патриотика0,3664'!E83</f>
        <v>0</v>
      </c>
    </row>
    <row r="44" spans="1:5" ht="27" customHeight="1" x14ac:dyDescent="0.25">
      <c r="A44" s="695"/>
      <c r="B44" s="693"/>
      <c r="C44" s="443" t="str">
        <f>'патриотика0,3664'!A84</f>
        <v>Перчатки белые парадные с лучами р-р 18</v>
      </c>
      <c r="D44" s="94" t="s">
        <v>84</v>
      </c>
      <c r="E44" s="512">
        <f>'патриотика0,3664'!E84</f>
        <v>18</v>
      </c>
    </row>
    <row r="45" spans="1:5" ht="27" customHeight="1" x14ac:dyDescent="0.25">
      <c r="A45" s="695"/>
      <c r="B45" s="693"/>
      <c r="C45" s="443" t="str">
        <f>'патриотика0,3664'!A85</f>
        <v>Ремень</v>
      </c>
      <c r="D45" s="94" t="s">
        <v>84</v>
      </c>
      <c r="E45" s="512">
        <f>'патриотика0,3664'!E85</f>
        <v>20</v>
      </c>
    </row>
    <row r="46" spans="1:5" ht="27" customHeight="1" x14ac:dyDescent="0.25">
      <c r="A46" s="695"/>
      <c r="B46" s="693"/>
      <c r="C46" s="443" t="str">
        <f>'патриотика0,3664'!A86</f>
        <v>Значок большой</v>
      </c>
      <c r="D46" s="94" t="s">
        <v>84</v>
      </c>
      <c r="E46" s="512">
        <f>'патриотика0,3664'!E86</f>
        <v>20</v>
      </c>
    </row>
    <row r="47" spans="1:5" ht="27" customHeight="1" x14ac:dyDescent="0.25">
      <c r="A47" s="695"/>
      <c r="B47" s="693"/>
      <c r="C47" s="443" t="str">
        <f>'патриотика0,3664'!A87</f>
        <v>Значок малый</v>
      </c>
      <c r="D47" s="94" t="s">
        <v>84</v>
      </c>
      <c r="E47" s="512">
        <f>'патриотика0,3664'!E87</f>
        <v>20</v>
      </c>
    </row>
    <row r="48" spans="1:5" ht="27" customHeight="1" x14ac:dyDescent="0.25">
      <c r="A48" s="695"/>
      <c r="B48" s="693"/>
      <c r="C48" s="443" t="str">
        <f>'патриотика0,3664'!A88</f>
        <v>Погон Юнармеец</v>
      </c>
      <c r="D48" s="94" t="s">
        <v>84</v>
      </c>
      <c r="E48" s="512">
        <f>'патриотика0,3664'!E88</f>
        <v>20</v>
      </c>
    </row>
    <row r="49" spans="1:5" ht="27" customHeight="1" x14ac:dyDescent="0.25">
      <c r="A49" s="695"/>
      <c r="B49" s="693"/>
      <c r="C49" s="443" t="str">
        <f>'патриотика0,3664'!A89</f>
        <v>Погон "Юнармия" командир отделения</v>
      </c>
      <c r="D49" s="94" t="s">
        <v>84</v>
      </c>
      <c r="E49" s="512">
        <f>'патриотика0,3664'!E89</f>
        <v>4</v>
      </c>
    </row>
    <row r="50" spans="1:5" ht="27" customHeight="1" x14ac:dyDescent="0.25">
      <c r="A50" s="695"/>
      <c r="B50" s="693"/>
      <c r="C50" s="443" t="str">
        <f>'патриотика0,3664'!A90</f>
        <v>Нашивка Юнармия</v>
      </c>
      <c r="D50" s="94" t="s">
        <v>84</v>
      </c>
      <c r="E50" s="512">
        <f>'патриотика0,3664'!E90</f>
        <v>20</v>
      </c>
    </row>
    <row r="51" spans="1:5" ht="27" customHeight="1" x14ac:dyDescent="0.25">
      <c r="A51" s="695"/>
      <c r="B51" s="693"/>
      <c r="C51" s="443" t="str">
        <f>'патриотика0,3664'!A91</f>
        <v>Личная книжка Юнармейца</v>
      </c>
      <c r="D51" s="94" t="s">
        <v>84</v>
      </c>
      <c r="E51" s="512">
        <f>'патриотика0,3664'!E91</f>
        <v>50</v>
      </c>
    </row>
    <row r="52" spans="1:5" ht="27" customHeight="1" x14ac:dyDescent="0.25">
      <c r="A52" s="695"/>
      <c r="B52" s="693"/>
      <c r="C52" s="443" t="str">
        <f>'патриотика0,3664'!A92</f>
        <v>Аптечка</v>
      </c>
      <c r="D52" s="94" t="s">
        <v>84</v>
      </c>
      <c r="E52" s="512">
        <f>'патриотика0,3664'!E92</f>
        <v>1</v>
      </c>
    </row>
    <row r="53" spans="1:5" ht="27" customHeight="1" x14ac:dyDescent="0.25">
      <c r="A53" s="695"/>
      <c r="B53" s="693"/>
      <c r="C53" s="443" t="str">
        <f>'патриотика0,3664'!A93</f>
        <v>Нашивка ФИО</v>
      </c>
      <c r="D53" s="94" t="s">
        <v>84</v>
      </c>
      <c r="E53" s="512">
        <f>'патриотика0,3664'!E93</f>
        <v>20</v>
      </c>
    </row>
    <row r="54" spans="1:5" ht="27" customHeight="1" x14ac:dyDescent="0.25">
      <c r="A54" s="695"/>
      <c r="B54" s="693"/>
      <c r="C54" s="443" t="str">
        <f>'патриотика0,3664'!A94</f>
        <v>Жакет в комплекте с шевронами р-р 40-42 рост 158-164</v>
      </c>
      <c r="D54" s="94" t="s">
        <v>84</v>
      </c>
      <c r="E54" s="512">
        <f>'патриотика0,3664'!E94</f>
        <v>8</v>
      </c>
    </row>
    <row r="55" spans="1:5" ht="27" customHeight="1" x14ac:dyDescent="0.25">
      <c r="A55" s="695"/>
      <c r="B55" s="693"/>
      <c r="C55" s="443" t="str">
        <f>'патриотика0,3664'!A95</f>
        <v>Жакет в комплекте с шевронами р-р 44-46 рост 158-164</v>
      </c>
      <c r="D55" s="94" t="s">
        <v>84</v>
      </c>
      <c r="E55" s="512">
        <f>'патриотика0,3664'!E95</f>
        <v>6</v>
      </c>
    </row>
    <row r="56" spans="1:5" ht="27" customHeight="1" x14ac:dyDescent="0.25">
      <c r="A56" s="695"/>
      <c r="B56" s="693"/>
      <c r="C56" s="443" t="str">
        <f>'патриотика0,3664'!A96</f>
        <v>Жакет в комплекте с шевронами р-р 48-50 рост 158-164</v>
      </c>
      <c r="D56" s="94" t="s">
        <v>84</v>
      </c>
      <c r="E56" s="512">
        <f>'патриотика0,3664'!E96</f>
        <v>2</v>
      </c>
    </row>
    <row r="57" spans="1:5" ht="27" customHeight="1" x14ac:dyDescent="0.25">
      <c r="A57" s="695"/>
      <c r="B57" s="693"/>
      <c r="C57" s="443" t="str">
        <f>'патриотика0,3664'!A97</f>
        <v>Брюки бежевые р-р 40-42 рост 158-164</v>
      </c>
      <c r="D57" s="94" t="s">
        <v>84</v>
      </c>
      <c r="E57" s="512">
        <f>'патриотика0,3664'!E97</f>
        <v>8</v>
      </c>
    </row>
    <row r="58" spans="1:5" ht="27" customHeight="1" x14ac:dyDescent="0.25">
      <c r="A58" s="695"/>
      <c r="B58" s="693"/>
      <c r="C58" s="443" t="str">
        <f>'патриотика0,3664'!A98</f>
        <v>Брюки бежевые р-р 44-46 рост 158-164</v>
      </c>
      <c r="D58" s="94" t="s">
        <v>84</v>
      </c>
      <c r="E58" s="512">
        <f>'патриотика0,3664'!E98</f>
        <v>6</v>
      </c>
    </row>
    <row r="59" spans="1:5" ht="27" customHeight="1" x14ac:dyDescent="0.25">
      <c r="A59" s="695"/>
      <c r="B59" s="693"/>
      <c r="C59" s="443" t="str">
        <f>'патриотика0,3664'!A99</f>
        <v>Брюки бежевые р-р 48-50 рост 158-164</v>
      </c>
      <c r="D59" s="94" t="s">
        <v>84</v>
      </c>
      <c r="E59" s="512">
        <f>'патриотика0,3664'!E99</f>
        <v>2</v>
      </c>
    </row>
    <row r="60" spans="1:5" ht="27" customHeight="1" x14ac:dyDescent="0.25">
      <c r="A60" s="695"/>
      <c r="B60" s="693"/>
      <c r="C60" s="443" t="str">
        <f>'патриотика0,3664'!A100</f>
        <v>Платье, цвет бежевый р-р 44-46 рост 158-164</v>
      </c>
      <c r="D60" s="94" t="s">
        <v>84</v>
      </c>
      <c r="E60" s="512">
        <f>'патриотика0,3664'!E100</f>
        <v>1</v>
      </c>
    </row>
    <row r="61" spans="1:5" ht="27" customHeight="1" x14ac:dyDescent="0.25">
      <c r="A61" s="695"/>
      <c r="B61" s="693"/>
      <c r="C61" s="443" t="str">
        <f>'патриотика0,3664'!A101</f>
        <v>Куртка демисезонная в комплекте с шевронами на рукавах р-р 40-42 рост 158-164</v>
      </c>
      <c r="D61" s="94" t="s">
        <v>84</v>
      </c>
      <c r="E61" s="512">
        <f>'патриотика0,3664'!E101</f>
        <v>4</v>
      </c>
    </row>
    <row r="62" spans="1:5" ht="27" customHeight="1" x14ac:dyDescent="0.25">
      <c r="A62" s="695"/>
      <c r="B62" s="693"/>
      <c r="C62" s="443" t="str">
        <f>'патриотика0,3664'!A102</f>
        <v>Куртка демисезонная в комплекте с шевронами на рукавах р-р 44-46 рост 158-164</v>
      </c>
      <c r="D62" s="94" t="s">
        <v>84</v>
      </c>
      <c r="E62" s="512">
        <f>'патриотика0,3664'!E102</f>
        <v>6</v>
      </c>
    </row>
    <row r="63" spans="1:5" ht="27" customHeight="1" x14ac:dyDescent="0.25">
      <c r="A63" s="695"/>
      <c r="B63" s="693"/>
      <c r="C63" s="443" t="str">
        <f>'патриотика0,3664'!A103</f>
        <v>Куртка демисезонная в комплекте с шевронами на рукавах р-р 48-50 рост 158-164</v>
      </c>
      <c r="D63" s="94" t="s">
        <v>84</v>
      </c>
      <c r="E63" s="512">
        <f>'патриотика0,3664'!E103</f>
        <v>2</v>
      </c>
    </row>
    <row r="64" spans="1:5" ht="27" customHeight="1" x14ac:dyDescent="0.25">
      <c r="A64" s="695"/>
      <c r="B64" s="693"/>
      <c r="C64" s="443" t="str">
        <f>'патриотика0,3664'!A104</f>
        <v>Берцы утепленные р-р 36</v>
      </c>
      <c r="D64" s="94" t="s">
        <v>84</v>
      </c>
      <c r="E64" s="512">
        <f>'патриотика0,3664'!E104</f>
        <v>2</v>
      </c>
    </row>
    <row r="65" spans="1:5" ht="27" customHeight="1" x14ac:dyDescent="0.25">
      <c r="A65" s="695"/>
      <c r="B65" s="693"/>
      <c r="C65" s="443" t="str">
        <f>'патриотика0,3664'!A105</f>
        <v>Берцы утепленные р-р 37</v>
      </c>
      <c r="D65" s="94" t="s">
        <v>84</v>
      </c>
      <c r="E65" s="512">
        <f>'патриотика0,3664'!E105</f>
        <v>6</v>
      </c>
    </row>
    <row r="66" spans="1:5" ht="27" customHeight="1" x14ac:dyDescent="0.25">
      <c r="A66" s="695"/>
      <c r="B66" s="693"/>
      <c r="C66" s="443" t="str">
        <f>'патриотика0,3664'!A106</f>
        <v>Берцы утепленные р-р 38</v>
      </c>
      <c r="D66" s="94" t="s">
        <v>84</v>
      </c>
      <c r="E66" s="512">
        <f>'патриотика0,3664'!E106</f>
        <v>3</v>
      </c>
    </row>
    <row r="67" spans="1:5" ht="27" customHeight="1" x14ac:dyDescent="0.25">
      <c r="A67" s="695"/>
      <c r="B67" s="693"/>
      <c r="C67" s="443" t="str">
        <f>'патриотика0,3664'!A107</f>
        <v>Берцы утепленные р-р 39</v>
      </c>
      <c r="D67" s="94" t="s">
        <v>84</v>
      </c>
      <c r="E67" s="512">
        <f>'патриотика0,3664'!E107</f>
        <v>4</v>
      </c>
    </row>
    <row r="68" spans="1:5" ht="27" customHeight="1" x14ac:dyDescent="0.25">
      <c r="A68" s="695"/>
      <c r="B68" s="693"/>
      <c r="C68" s="443" t="str">
        <f>'патриотика0,3664'!A108</f>
        <v>Берцы утепленные р-р 40</v>
      </c>
      <c r="D68" s="94" t="s">
        <v>84</v>
      </c>
      <c r="E68" s="512">
        <f>'патриотика0,3664'!E108</f>
        <v>2</v>
      </c>
    </row>
    <row r="69" spans="1:5" ht="27" customHeight="1" x14ac:dyDescent="0.25">
      <c r="A69" s="695"/>
      <c r="B69" s="693"/>
      <c r="C69" s="443" t="str">
        <f>'патриотика0,3664'!A109</f>
        <v>георгиевская лента ширина 35 мм</v>
      </c>
      <c r="D69" s="94" t="s">
        <v>84</v>
      </c>
      <c r="E69" s="512">
        <f>'патриотика0,3664'!E109</f>
        <v>10</v>
      </c>
    </row>
    <row r="70" spans="1:5" ht="27" customHeight="1" x14ac:dyDescent="0.25">
      <c r="A70" s="695"/>
      <c r="B70" s="693"/>
      <c r="C70" s="443" t="str">
        <f>'патриотика0,3664'!A110</f>
        <v>георгиевская лента ширина 24 мм</v>
      </c>
      <c r="D70" s="94" t="s">
        <v>84</v>
      </c>
      <c r="E70" s="512">
        <f>'патриотика0,3664'!E110</f>
        <v>2</v>
      </c>
    </row>
    <row r="71" spans="1:5" ht="27" customHeight="1" x14ac:dyDescent="0.25">
      <c r="A71" s="695"/>
      <c r="B71" s="693"/>
      <c r="C71" s="443" t="str">
        <f>'патриотика0,3664'!A111</f>
        <v>российския триколор лента 24 мм</v>
      </c>
      <c r="D71" s="94" t="s">
        <v>84</v>
      </c>
      <c r="E71" s="512">
        <f>'патриотика0,3664'!E111</f>
        <v>1</v>
      </c>
    </row>
    <row r="72" spans="1:5" ht="27" customHeight="1" x14ac:dyDescent="0.25">
      <c r="A72" s="695"/>
      <c r="B72" s="693"/>
      <c r="C72" s="443" t="str">
        <f>'патриотика0,3664'!A112</f>
        <v>российския триколор лента 35 мм</v>
      </c>
      <c r="D72" s="94" t="s">
        <v>84</v>
      </c>
      <c r="E72" s="512">
        <f>'патриотика0,3664'!E112</f>
        <v>1</v>
      </c>
    </row>
    <row r="73" spans="1:5" ht="27" customHeight="1" x14ac:dyDescent="0.25">
      <c r="A73" s="695"/>
      <c r="B73" s="693"/>
      <c r="C73" s="443" t="str">
        <f>'патриотика0,3664'!A113</f>
        <v>зазигалка виссен</v>
      </c>
      <c r="D73" s="94" t="s">
        <v>84</v>
      </c>
      <c r="E73" s="512">
        <f>'патриотика0,3664'!E113</f>
        <v>10</v>
      </c>
    </row>
    <row r="74" spans="1:5" ht="27" customHeight="1" x14ac:dyDescent="0.25">
      <c r="A74" s="695"/>
      <c r="B74" s="693"/>
      <c r="C74" s="443" t="str">
        <f>'патриотика0,3664'!A142</f>
        <v>Костюм летний Горка 8 Мультикам, р 50/4</v>
      </c>
      <c r="D74" s="94" t="s">
        <v>84</v>
      </c>
      <c r="E74" s="512">
        <f>'патриотика0,3664'!E142</f>
        <v>1</v>
      </c>
    </row>
    <row r="75" spans="1:5" ht="27" customHeight="1" x14ac:dyDescent="0.25">
      <c r="A75" s="695"/>
      <c r="B75" s="693"/>
      <c r="C75" s="443" t="str">
        <f>'патриотика0,3664'!A143</f>
        <v>Статуэтка на подставке из дерева "Знай наших"</v>
      </c>
      <c r="D75" s="94" t="s">
        <v>84</v>
      </c>
      <c r="E75" s="512">
        <f>'патриотика0,3664'!E143</f>
        <v>1</v>
      </c>
    </row>
    <row r="76" spans="1:5" ht="27" customHeight="1" x14ac:dyDescent="0.25">
      <c r="A76" s="695"/>
      <c r="B76" s="693"/>
      <c r="C76" s="443" t="str">
        <f>'патриотика0,3664'!A144</f>
        <v>Спальный мешок Tramp Voyager Compact оранж с правой стороны</v>
      </c>
      <c r="D76" s="94" t="s">
        <v>84</v>
      </c>
      <c r="E76" s="512">
        <f>'патриотика0,3664'!E144</f>
        <v>6</v>
      </c>
    </row>
    <row r="77" spans="1:5" ht="27" customHeight="1" x14ac:dyDescent="0.25">
      <c r="A77" s="695"/>
      <c r="B77" s="693"/>
      <c r="C77" s="443" t="str">
        <f>'патриотика0,3664'!A145</f>
        <v>ПРОЕКТ "ЖИВАЯ СТАЛЬ"</v>
      </c>
      <c r="D77" s="94" t="s">
        <v>84</v>
      </c>
      <c r="E77" s="512">
        <f>'патриотика0,3664'!E145</f>
        <v>0</v>
      </c>
    </row>
    <row r="78" spans="1:5" ht="27" customHeight="1" x14ac:dyDescent="0.25">
      <c r="A78" s="695"/>
      <c r="B78" s="693"/>
      <c r="C78" s="443" t="str">
        <f>'патриотика0,3664'!A146</f>
        <v>табличка нарезная "участник ВОВ"</v>
      </c>
      <c r="D78" s="94" t="s">
        <v>84</v>
      </c>
      <c r="E78" s="512">
        <f>'патриотика0,3664'!E146</f>
        <v>40</v>
      </c>
    </row>
    <row r="79" spans="1:5" ht="27" customHeight="1" x14ac:dyDescent="0.25">
      <c r="A79" s="695"/>
      <c r="B79" s="693"/>
      <c r="C79" s="443" t="str">
        <f>'патриотика0,3664'!A147</f>
        <v>Эмаль ПФ</v>
      </c>
      <c r="D79" s="94" t="s">
        <v>84</v>
      </c>
      <c r="E79" s="512">
        <f>'патриотика0,3664'!E147</f>
        <v>2</v>
      </c>
    </row>
    <row r="80" spans="1:5" ht="27" customHeight="1" x14ac:dyDescent="0.25">
      <c r="A80" s="695"/>
      <c r="B80" s="693"/>
      <c r="C80" s="443" t="str">
        <f>'патриотика0,3664'!A148</f>
        <v>ПРОЕКТ "РУССКИЙ ЖИМ"</v>
      </c>
      <c r="D80" s="94" t="s">
        <v>84</v>
      </c>
      <c r="E80" s="512">
        <f>'патриотика0,3664'!E148</f>
        <v>0</v>
      </c>
    </row>
    <row r="81" spans="1:5" ht="27" customHeight="1" x14ac:dyDescent="0.25">
      <c r="A81" s="695"/>
      <c r="B81" s="693"/>
      <c r="C81" s="443" t="str">
        <f>'патриотика0,3664'!A149</f>
        <v>Медаль «Русский жим» 80 мм (9/9/9), утяжелитель, с лентой дизайнерской репсовой25 мм</v>
      </c>
      <c r="D81" s="94" t="s">
        <v>84</v>
      </c>
      <c r="E81" s="512">
        <f>'патриотика0,3664'!E149</f>
        <v>27</v>
      </c>
    </row>
    <row r="82" spans="1:5" ht="27" customHeight="1" x14ac:dyDescent="0.25">
      <c r="A82" s="695"/>
      <c r="B82" s="693"/>
      <c r="C82" s="443" t="str">
        <f>'патриотика0,3664'!A150</f>
        <v>Значок из оргстекла 40 мм «Русский жим»</v>
      </c>
      <c r="D82" s="94" t="s">
        <v>84</v>
      </c>
      <c r="E82" s="512">
        <f>'патриотика0,3664'!E150</f>
        <v>50</v>
      </c>
    </row>
    <row r="83" spans="1:5" ht="27" customHeight="1" x14ac:dyDescent="0.25">
      <c r="A83" s="695"/>
      <c r="B83" s="693"/>
      <c r="C83" s="443" t="str">
        <f>'патриотика0,3664'!A151</f>
        <v>медаль Рукопашный бой"</v>
      </c>
      <c r="D83" s="94" t="s">
        <v>84</v>
      </c>
      <c r="E83" s="512">
        <f>'патриотика0,3664'!E151</f>
        <v>45</v>
      </c>
    </row>
    <row r="84" spans="1:5" ht="27" customHeight="1" x14ac:dyDescent="0.25">
      <c r="A84" s="695"/>
      <c r="B84" s="693"/>
      <c r="C84" s="443" t="str">
        <f>'патриотика0,3664'!A152</f>
        <v>значок Рукопашный бой"</v>
      </c>
      <c r="D84" s="94" t="s">
        <v>84</v>
      </c>
      <c r="E84" s="512">
        <f>'патриотика0,3664'!E152</f>
        <v>60</v>
      </c>
    </row>
    <row r="85" spans="1:5" ht="12" hidden="1" customHeight="1" x14ac:dyDescent="0.25">
      <c r="A85" s="695"/>
      <c r="B85" s="693"/>
      <c r="C85" s="122" t="e">
        <f>'патриотика0,3664'!#REF!</f>
        <v>#REF!</v>
      </c>
      <c r="D85" s="94" t="s">
        <v>84</v>
      </c>
      <c r="E85" s="86" t="e">
        <f>'патриотика0,3664'!#REF!</f>
        <v>#REF!</v>
      </c>
    </row>
    <row r="86" spans="1:5" ht="12" hidden="1" customHeight="1" x14ac:dyDescent="0.25">
      <c r="A86" s="695"/>
      <c r="B86" s="693"/>
      <c r="C86" s="122" t="e">
        <f>'патриотика0,3664'!#REF!</f>
        <v>#REF!</v>
      </c>
      <c r="D86" s="94" t="s">
        <v>84</v>
      </c>
      <c r="E86" s="86" t="e">
        <f>'патриотика0,3664'!#REF!</f>
        <v>#REF!</v>
      </c>
    </row>
    <row r="87" spans="1:5" ht="12" hidden="1" customHeight="1" x14ac:dyDescent="0.25">
      <c r="A87" s="695"/>
      <c r="B87" s="693"/>
      <c r="C87" s="122">
        <f>'патриотика0,3664'!A157</f>
        <v>0</v>
      </c>
      <c r="D87" s="94" t="s">
        <v>84</v>
      </c>
      <c r="E87" s="243"/>
    </row>
    <row r="88" spans="1:5" ht="12" hidden="1" customHeight="1" x14ac:dyDescent="0.25">
      <c r="A88" s="695"/>
      <c r="B88" s="693"/>
      <c r="C88" s="122">
        <f>'патриотика0,3664'!A158</f>
        <v>0</v>
      </c>
      <c r="D88" s="94" t="s">
        <v>84</v>
      </c>
      <c r="E88" s="243"/>
    </row>
    <row r="89" spans="1:5" ht="12" hidden="1" customHeight="1" x14ac:dyDescent="0.25">
      <c r="A89" s="695"/>
      <c r="B89" s="693"/>
      <c r="C89" s="122">
        <f>'патриотика0,3664'!A159</f>
        <v>0</v>
      </c>
      <c r="D89" s="94" t="s">
        <v>84</v>
      </c>
      <c r="E89" s="243"/>
    </row>
    <row r="90" spans="1:5" ht="12" hidden="1" customHeight="1" x14ac:dyDescent="0.25">
      <c r="A90" s="695"/>
      <c r="B90" s="693"/>
      <c r="C90" s="122">
        <f>'патриотика0,3664'!A160</f>
        <v>0</v>
      </c>
      <c r="D90" s="94" t="s">
        <v>84</v>
      </c>
      <c r="E90" s="243"/>
    </row>
    <row r="91" spans="1:5" ht="26.45" customHeight="1" x14ac:dyDescent="0.25">
      <c r="A91" s="695"/>
      <c r="B91" s="693"/>
      <c r="C91" s="696" t="s">
        <v>135</v>
      </c>
      <c r="D91" s="697"/>
      <c r="E91" s="698"/>
    </row>
    <row r="92" spans="1:5" ht="14.45" customHeight="1" x14ac:dyDescent="0.25">
      <c r="A92" s="695"/>
      <c r="B92" s="693"/>
      <c r="C92" s="696" t="s">
        <v>136</v>
      </c>
      <c r="D92" s="697"/>
      <c r="E92" s="698"/>
    </row>
    <row r="93" spans="1:5" ht="14.45" customHeight="1" x14ac:dyDescent="0.25">
      <c r="A93" s="695"/>
      <c r="B93" s="693"/>
      <c r="C93" s="127" t="str">
        <f>'натур показатели инновации+добр'!C98</f>
        <v>Теплоэнергия</v>
      </c>
      <c r="D93" s="128" t="str">
        <f>'натур показатели инновации+добр'!D98</f>
        <v>Гкал</v>
      </c>
      <c r="E93" s="129">
        <f>'патриотика0,3664'!D200</f>
        <v>20.152000000000001</v>
      </c>
    </row>
    <row r="94" spans="1:5" ht="14.45" customHeight="1" x14ac:dyDescent="0.25">
      <c r="A94" s="695"/>
      <c r="B94" s="693"/>
      <c r="C94" s="127" t="str">
        <f>'натур показатели инновации+добр'!C99</f>
        <v xml:space="preserve">Водоснабжение </v>
      </c>
      <c r="D94" s="128" t="str">
        <f>'натур показатели инновации+добр'!D99</f>
        <v>м2</v>
      </c>
      <c r="E94" s="129">
        <f>'патриотика0,3664'!D201</f>
        <v>38.948320000000002</v>
      </c>
    </row>
    <row r="95" spans="1:5" ht="14.45" customHeight="1" x14ac:dyDescent="0.25">
      <c r="A95" s="695"/>
      <c r="B95" s="693"/>
      <c r="C95" s="127" t="str">
        <f>'натур показатели инновации+добр'!C100</f>
        <v>Водоотведение (септик)</v>
      </c>
      <c r="D95" s="128" t="str">
        <f>'натур показатели инновации+добр'!D100</f>
        <v>м3</v>
      </c>
      <c r="E95" s="129">
        <f>'патриотика0,3664'!D202</f>
        <v>1.0992</v>
      </c>
    </row>
    <row r="96" spans="1:5" ht="14.45" customHeight="1" x14ac:dyDescent="0.25">
      <c r="A96" s="695"/>
      <c r="B96" s="693"/>
      <c r="C96" s="127" t="str">
        <f>'натур показатели инновации+добр'!C101</f>
        <v>Электроэнергия</v>
      </c>
      <c r="D96" s="128" t="str">
        <f>'натур показатели инновации+добр'!D101</f>
        <v>МВт час.</v>
      </c>
      <c r="E96" s="129">
        <f>'патриотика0,3664'!D203</f>
        <v>2.1983999999999999</v>
      </c>
    </row>
    <row r="97" spans="1:5" ht="14.45" customHeight="1" x14ac:dyDescent="0.25">
      <c r="A97" s="695"/>
      <c r="B97" s="693"/>
      <c r="C97" s="127" t="str">
        <f>'натур показатели инновации+добр'!C102</f>
        <v>ТКО</v>
      </c>
      <c r="D97" s="128" t="str">
        <f>'натур показатели инновации+добр'!D102</f>
        <v>договор</v>
      </c>
      <c r="E97" s="129">
        <f>'патриотика0,3664'!D204</f>
        <v>2.9312</v>
      </c>
    </row>
    <row r="98" spans="1:5" ht="14.45" customHeight="1" x14ac:dyDescent="0.25">
      <c r="A98" s="695"/>
      <c r="B98" s="693"/>
      <c r="C98" s="127" t="str">
        <f>'натур показатели инновации+добр'!C103</f>
        <v>Электроэнергия (резерв)</v>
      </c>
      <c r="D98" s="128" t="str">
        <f>'натур показатели инновации+добр'!D103</f>
        <v>МВт час.</v>
      </c>
      <c r="E98" s="129">
        <f>'патриотика0,3664'!D205</f>
        <v>1.8320000000000001</v>
      </c>
    </row>
    <row r="99" spans="1:5" ht="39" customHeight="1" x14ac:dyDescent="0.25">
      <c r="A99" s="695"/>
      <c r="B99" s="693"/>
      <c r="C99" s="705" t="s">
        <v>137</v>
      </c>
      <c r="D99" s="706"/>
      <c r="E99" s="707"/>
    </row>
    <row r="100" spans="1:5" ht="23.25" customHeight="1" x14ac:dyDescent="0.25">
      <c r="A100" s="695"/>
      <c r="B100" s="693"/>
      <c r="C100" s="130" t="str">
        <f>'патриотика0,3664'!A250</f>
        <v xml:space="preserve">Мониторинг систем пожарной сигнализации  </v>
      </c>
      <c r="D100" s="237" t="str">
        <f>'патриотика0,3664'!B250</f>
        <v>договор</v>
      </c>
      <c r="E100" s="237">
        <f>'патриотика0,3664'!D250</f>
        <v>4.3967999999999998</v>
      </c>
    </row>
    <row r="101" spans="1:5" ht="22.5" customHeight="1" x14ac:dyDescent="0.25">
      <c r="A101" s="695"/>
      <c r="B101" s="693"/>
      <c r="C101" s="130" t="str">
        <f>'патриотика0,3664'!A251</f>
        <v xml:space="preserve">Уборка территории от снега </v>
      </c>
      <c r="D101" s="237" t="str">
        <f>'патриотика0,3664'!B251</f>
        <v>договор</v>
      </c>
      <c r="E101" s="237">
        <f>'патриотика0,3664'!D251</f>
        <v>0.73280000000000001</v>
      </c>
    </row>
    <row r="102" spans="1:5" ht="15" customHeight="1" x14ac:dyDescent="0.25">
      <c r="A102" s="695"/>
      <c r="B102" s="693"/>
      <c r="C102" s="130" t="str">
        <f>'патриотика0,3664'!A252</f>
        <v>Профилактическая дезинфекция</v>
      </c>
      <c r="D102" s="237" t="str">
        <f>'патриотика0,3664'!B252</f>
        <v>договор</v>
      </c>
      <c r="E102" s="237">
        <f>'патриотика0,3664'!D252</f>
        <v>0.3664</v>
      </c>
    </row>
    <row r="103" spans="1:5" ht="15" customHeight="1" x14ac:dyDescent="0.25">
      <c r="A103" s="695"/>
      <c r="B103" s="693"/>
      <c r="C103" s="130" t="str">
        <f>'патриотика0,3664'!A253</f>
        <v>Обслуживание системы видеонаблюдения</v>
      </c>
      <c r="D103" s="237" t="str">
        <f>'патриотика0,3664'!B253</f>
        <v>договор</v>
      </c>
      <c r="E103" s="237">
        <f>'патриотика0,3664'!D253</f>
        <v>4.3967999999999998</v>
      </c>
    </row>
    <row r="104" spans="1:5" ht="15" customHeight="1" x14ac:dyDescent="0.25">
      <c r="A104" s="695"/>
      <c r="B104" s="693"/>
      <c r="C104" s="130" t="str">
        <f>'патриотика0,3664'!A254</f>
        <v>Комплексное обслуживание системы тепловодоснабжения и конструктивных элементов здания</v>
      </c>
      <c r="D104" s="237" t="str">
        <f>'патриотика0,3664'!B254</f>
        <v>договор</v>
      </c>
      <c r="E104" s="237">
        <f>'патриотика0,3664'!D254</f>
        <v>0.3664</v>
      </c>
    </row>
    <row r="105" spans="1:5" ht="15" customHeight="1" x14ac:dyDescent="0.25">
      <c r="A105" s="695"/>
      <c r="B105" s="693"/>
      <c r="C105" s="130" t="str">
        <f>'патриотика0,3664'!A255</f>
        <v>Договор осмотр технического состояния автомобиля</v>
      </c>
      <c r="D105" s="237" t="str">
        <f>'патриотика0,3664'!B255</f>
        <v>договор</v>
      </c>
      <c r="E105" s="237">
        <f>'патриотика0,3664'!D255</f>
        <v>76.944000000000003</v>
      </c>
    </row>
    <row r="106" spans="1:5" ht="15" customHeight="1" x14ac:dyDescent="0.25">
      <c r="A106" s="695"/>
      <c r="B106" s="693"/>
      <c r="C106" s="130" t="str">
        <f>'патриотика0,3664'!A256</f>
        <v>Техническое обслуживание систем пожарной сигнализации</v>
      </c>
      <c r="D106" s="237" t="str">
        <f>'патриотика0,3664'!B256</f>
        <v>договор</v>
      </c>
      <c r="E106" s="237">
        <f>'патриотика0,3664'!D256</f>
        <v>4.3967999999999998</v>
      </c>
    </row>
    <row r="107" spans="1:5" ht="15" customHeight="1" x14ac:dyDescent="0.25">
      <c r="A107" s="695"/>
      <c r="B107" s="693"/>
      <c r="C107" s="130" t="str">
        <f>'патриотика0,3664'!A257</f>
        <v>Заправка катриджей</v>
      </c>
      <c r="D107" s="237" t="str">
        <f>'патриотика0,3664'!B257</f>
        <v>договор</v>
      </c>
      <c r="E107" s="237">
        <f>'патриотика0,3664'!D257</f>
        <v>3.6640000000000001</v>
      </c>
    </row>
    <row r="108" spans="1:5" ht="15" customHeight="1" x14ac:dyDescent="0.25">
      <c r="A108" s="695"/>
      <c r="B108" s="693"/>
      <c r="C108" s="130" t="str">
        <f>'патриотика0,3664'!A258</f>
        <v>Возмещение мед осмотра (112/212)</v>
      </c>
      <c r="D108" s="237" t="str">
        <f>'патриотика0,3664'!B258</f>
        <v>договор</v>
      </c>
      <c r="E108" s="237">
        <f>'патриотика0,3664'!D258</f>
        <v>0.73280000000000001</v>
      </c>
    </row>
    <row r="109" spans="1:5" ht="15" customHeight="1" x14ac:dyDescent="0.25">
      <c r="A109" s="695"/>
      <c r="B109" s="693"/>
      <c r="C109" s="130" t="str">
        <f>'патриотика0,3664'!A259</f>
        <v>Услуги СЕМИС подписка</v>
      </c>
      <c r="D109" s="237" t="str">
        <f>'патриотика0,3664'!B259</f>
        <v>договор</v>
      </c>
      <c r="E109" s="237">
        <f>'патриотика0,3664'!D259</f>
        <v>0.3664</v>
      </c>
    </row>
    <row r="110" spans="1:5" ht="15" customHeight="1" x14ac:dyDescent="0.25">
      <c r="A110" s="695"/>
      <c r="B110" s="693"/>
      <c r="C110" s="130" t="str">
        <f>'патриотика0,3664'!A260</f>
        <v>Работы по специальной оценке условий труда</v>
      </c>
      <c r="D110" s="237" t="str">
        <f>'патриотика0,3664'!B260</f>
        <v>договор</v>
      </c>
      <c r="E110" s="237">
        <f>'патриотика0,3664'!D260</f>
        <v>0.3664</v>
      </c>
    </row>
    <row r="111" spans="1:5" ht="15" customHeight="1" x14ac:dyDescent="0.25">
      <c r="A111" s="695"/>
      <c r="B111" s="693"/>
      <c r="C111" s="130" t="str">
        <f>'патриотика0,3664'!A261</f>
        <v>Оценка профессиональных рисков охраны труда</v>
      </c>
      <c r="D111" s="237" t="str">
        <f>'патриотика0,3664'!B261</f>
        <v>договор</v>
      </c>
      <c r="E111" s="237">
        <f>'патриотика0,3664'!D261</f>
        <v>0.3664</v>
      </c>
    </row>
    <row r="112" spans="1:5" ht="15" customHeight="1" x14ac:dyDescent="0.25">
      <c r="A112" s="695"/>
      <c r="B112" s="693"/>
      <c r="C112" s="130" t="str">
        <f>'патриотика0,3664'!A262</f>
        <v>Изготовление площадки на заднем дворе учреждения</v>
      </c>
      <c r="D112" s="237" t="str">
        <f>'патриотика0,3664'!B262</f>
        <v>договор</v>
      </c>
      <c r="E112" s="237">
        <f>'патриотика0,3664'!D262</f>
        <v>0.3664</v>
      </c>
    </row>
    <row r="113" spans="1:5" ht="24.75" customHeight="1" x14ac:dyDescent="0.25">
      <c r="A113" s="695"/>
      <c r="B113" s="693"/>
      <c r="C113" s="130" t="str">
        <f>'патриотика0,3664'!A263</f>
        <v>Предрейсовое медицинское обследование 200дней*85руб</v>
      </c>
      <c r="D113" s="237" t="str">
        <f>'патриотика0,3664'!B263</f>
        <v>договор</v>
      </c>
      <c r="E113" s="237">
        <f>'патриотика0,3664'!D263</f>
        <v>153.88800000000001</v>
      </c>
    </row>
    <row r="114" spans="1:5" ht="29.25" customHeight="1" x14ac:dyDescent="0.25">
      <c r="A114" s="695"/>
      <c r="B114" s="693"/>
      <c r="C114" s="130" t="str">
        <f>'патриотика0,3664'!A264</f>
        <v xml:space="preserve">Услуги охраны  </v>
      </c>
      <c r="D114" s="237" t="str">
        <f>'патриотика0,3664'!B275</f>
        <v>договор</v>
      </c>
      <c r="E114" s="237">
        <f>'патриотика0,3664'!D264</f>
        <v>4.3967999999999998</v>
      </c>
    </row>
    <row r="115" spans="1:5" ht="15" customHeight="1" x14ac:dyDescent="0.25">
      <c r="A115" s="695"/>
      <c r="B115" s="693"/>
      <c r="C115" s="130" t="str">
        <f>'патриотика0,3664'!A265</f>
        <v>Обслуживание систем охранных средств сигнализации (тревожная кнопка)</v>
      </c>
      <c r="D115" s="237" t="str">
        <f>'патриотика0,3664'!B276</f>
        <v>договор</v>
      </c>
      <c r="E115" s="237">
        <f>'патриотика0,3664'!D265</f>
        <v>4.3967999999999998</v>
      </c>
    </row>
    <row r="116" spans="1:5" ht="15" customHeight="1" x14ac:dyDescent="0.25">
      <c r="A116" s="695"/>
      <c r="B116" s="693"/>
      <c r="C116" s="130" t="str">
        <f>'патриотика0,3664'!A266</f>
        <v>Медосмотр при устройстве на работу</v>
      </c>
      <c r="D116" s="237" t="str">
        <f>'патриотика0,3664'!B277</f>
        <v>договор</v>
      </c>
      <c r="E116" s="237">
        <f>'патриотика0,3664'!D266</f>
        <v>0</v>
      </c>
    </row>
    <row r="117" spans="1:5" ht="15" customHeight="1" x14ac:dyDescent="0.25">
      <c r="A117" s="695"/>
      <c r="B117" s="693"/>
      <c r="C117" s="130" t="str">
        <f>'патриотика0,3664'!A267</f>
        <v>Страховая премия по полису ОСАГО за УАЗ</v>
      </c>
      <c r="D117" s="237" t="str">
        <f>'патриотика0,3664'!B278</f>
        <v>договор</v>
      </c>
      <c r="E117" s="237">
        <f>'патриотика0,3664'!D267</f>
        <v>0</v>
      </c>
    </row>
    <row r="118" spans="1:5" ht="28.5" customHeight="1" x14ac:dyDescent="0.25">
      <c r="A118" s="695"/>
      <c r="B118" s="693"/>
      <c r="C118" s="130" t="str">
        <f>'патриотика0,3664'!A268</f>
        <v>Диагностика бытовой и оргтехники для определения возможности ее дальнейшего использования (244/226)</v>
      </c>
      <c r="D118" s="237" t="str">
        <f>'патриотика0,3664'!B279</f>
        <v>договор</v>
      </c>
      <c r="E118" s="237">
        <f>'патриотика0,3664'!D268</f>
        <v>0</v>
      </c>
    </row>
    <row r="119" spans="1:5" ht="15" customHeight="1" x14ac:dyDescent="0.25">
      <c r="A119" s="695"/>
      <c r="B119" s="693"/>
      <c r="C119" s="130" t="str">
        <f>'патриотика0,3664'!A269</f>
        <v>Изготовление снежных фигур</v>
      </c>
      <c r="D119" s="237" t="str">
        <f>'патриотика0,3664'!B280</f>
        <v>договор</v>
      </c>
      <c r="E119" s="237">
        <f>'патриотика0,3664'!D269</f>
        <v>0</v>
      </c>
    </row>
    <row r="120" spans="1:5" ht="15" customHeight="1" x14ac:dyDescent="0.25">
      <c r="A120" s="695"/>
      <c r="B120" s="693"/>
      <c r="C120" s="130" t="str">
        <f>'патриотика0,3664'!A270</f>
        <v>Приобретение программного обеспечения</v>
      </c>
      <c r="D120" s="237" t="str">
        <f>'патриотика0,3664'!B281</f>
        <v>договор</v>
      </c>
      <c r="E120" s="237">
        <f>'патриотика0,3664'!D270</f>
        <v>0</v>
      </c>
    </row>
    <row r="121" spans="1:5" ht="15" hidden="1" customHeight="1" x14ac:dyDescent="0.25">
      <c r="A121" s="695"/>
      <c r="B121" s="693"/>
      <c r="C121" s="130" t="str">
        <f>'патриотика0,3664'!A271</f>
        <v>Оплата пени, штрафов (853/291)</v>
      </c>
      <c r="D121" s="237" t="str">
        <f>'патриотика0,3664'!B282</f>
        <v>договор</v>
      </c>
      <c r="E121" s="237">
        <f>'патриотика0,3664'!D271</f>
        <v>0</v>
      </c>
    </row>
    <row r="122" spans="1:5" ht="15" hidden="1" customHeight="1" x14ac:dyDescent="0.25">
      <c r="A122" s="695"/>
      <c r="B122" s="693"/>
      <c r="C122" s="130">
        <f>'патриотика0,3664'!A272</f>
        <v>0</v>
      </c>
      <c r="D122" s="237" t="str">
        <f>D121</f>
        <v>договор</v>
      </c>
      <c r="E122" s="237">
        <f>'патриотика0,3664'!D272</f>
        <v>76.944000000000003</v>
      </c>
    </row>
    <row r="123" spans="1:5" ht="15" hidden="1" customHeight="1" x14ac:dyDescent="0.25">
      <c r="A123" s="695"/>
      <c r="B123" s="693"/>
      <c r="C123" s="130">
        <f>'патриотика0,3664'!A273</f>
        <v>0</v>
      </c>
      <c r="D123" s="237" t="str">
        <f>D121</f>
        <v>договор</v>
      </c>
      <c r="E123" s="237">
        <f>'патриотика0,3664'!D273</f>
        <v>76.944000000000003</v>
      </c>
    </row>
    <row r="124" spans="1:5" ht="15" hidden="1" customHeight="1" x14ac:dyDescent="0.25">
      <c r="A124" s="695"/>
      <c r="B124" s="693"/>
      <c r="C124" s="130">
        <f>'патриотика0,3664'!A274</f>
        <v>0</v>
      </c>
      <c r="D124" s="237" t="str">
        <f>D121</f>
        <v>договор</v>
      </c>
      <c r="E124" s="237">
        <f>'патриотика0,3664'!D274</f>
        <v>76.944000000000003</v>
      </c>
    </row>
    <row r="125" spans="1:5" ht="15" hidden="1" customHeight="1" x14ac:dyDescent="0.25">
      <c r="A125" s="695"/>
      <c r="B125" s="693"/>
      <c r="C125" s="130">
        <f>'патриотика0,3664'!A275</f>
        <v>0</v>
      </c>
      <c r="D125" s="237" t="str">
        <f>D121</f>
        <v>договор</v>
      </c>
      <c r="E125" s="237">
        <f>'патриотика0,3664'!D275</f>
        <v>76.944000000000003</v>
      </c>
    </row>
    <row r="126" spans="1:5" ht="15" hidden="1" customHeight="1" x14ac:dyDescent="0.25">
      <c r="A126" s="695"/>
      <c r="B126" s="693"/>
      <c r="C126" s="130">
        <f>'патриотика0,3664'!A276</f>
        <v>0</v>
      </c>
      <c r="D126" s="237" t="str">
        <f>D121</f>
        <v>договор</v>
      </c>
      <c r="E126" s="237">
        <f>'патриотика0,3664'!D276</f>
        <v>76.944000000000003</v>
      </c>
    </row>
    <row r="127" spans="1:5" ht="15" hidden="1" customHeight="1" x14ac:dyDescent="0.25">
      <c r="A127" s="695"/>
      <c r="B127" s="693"/>
      <c r="C127" s="130">
        <f>'патриотика0,3664'!A277</f>
        <v>0</v>
      </c>
      <c r="D127" s="237" t="str">
        <f>D121</f>
        <v>договор</v>
      </c>
      <c r="E127" s="237">
        <f>'патриотика0,3664'!D277</f>
        <v>76.944000000000003</v>
      </c>
    </row>
    <row r="128" spans="1:5" ht="15" hidden="1" customHeight="1" x14ac:dyDescent="0.25">
      <c r="A128" s="695"/>
      <c r="B128" s="693"/>
      <c r="C128" s="130">
        <f>'патриотика0,3664'!A278</f>
        <v>0</v>
      </c>
      <c r="D128" s="237" t="str">
        <f>'патриотика0,3664'!B291</f>
        <v>шт</v>
      </c>
      <c r="E128" s="237">
        <f>'патриотика0,3664'!D278</f>
        <v>76.944000000000003</v>
      </c>
    </row>
    <row r="129" spans="1:5" ht="15" hidden="1" customHeight="1" x14ac:dyDescent="0.25">
      <c r="A129" s="695"/>
      <c r="B129" s="693"/>
      <c r="C129" s="130">
        <f>'патриотика0,3664'!A279</f>
        <v>0</v>
      </c>
      <c r="D129" s="237" t="str">
        <f>'патриотика0,3664'!B293</f>
        <v>шт</v>
      </c>
      <c r="E129" s="237">
        <f>'патриотика0,3664'!D279</f>
        <v>76.944000000000003</v>
      </c>
    </row>
    <row r="130" spans="1:5" ht="15" hidden="1" customHeight="1" x14ac:dyDescent="0.25">
      <c r="A130" s="695"/>
      <c r="B130" s="693"/>
      <c r="C130" s="130">
        <f>'патриотика0,3664'!A280</f>
        <v>0</v>
      </c>
      <c r="D130" s="237" t="str">
        <f>'патриотика0,3664'!B295</f>
        <v>шт</v>
      </c>
      <c r="E130" s="237">
        <f>'патриотика0,3664'!D280</f>
        <v>76.944000000000003</v>
      </c>
    </row>
    <row r="131" spans="1:5" ht="15" hidden="1" customHeight="1" x14ac:dyDescent="0.25">
      <c r="A131" s="695"/>
      <c r="B131" s="693"/>
      <c r="C131" s="130">
        <f>'патриотика0,3664'!A281</f>
        <v>0</v>
      </c>
      <c r="D131" s="237" t="str">
        <f>'патриотика0,3664'!B296</f>
        <v>шт</v>
      </c>
      <c r="E131" s="237">
        <f>'патриотика0,3664'!D281</f>
        <v>76.944000000000003</v>
      </c>
    </row>
    <row r="132" spans="1:5" ht="15" hidden="1" customHeight="1" x14ac:dyDescent="0.25">
      <c r="A132" s="695"/>
      <c r="B132" s="693"/>
      <c r="C132" s="130">
        <f>'патриотика0,3664'!A282</f>
        <v>0</v>
      </c>
      <c r="D132" s="237" t="str">
        <f>'патриотика0,3664'!B297</f>
        <v>шт</v>
      </c>
      <c r="E132" s="237">
        <f>'патриотика0,3664'!D282</f>
        <v>76.944000000000003</v>
      </c>
    </row>
    <row r="133" spans="1:5" ht="12" customHeight="1" x14ac:dyDescent="0.25">
      <c r="A133" s="695"/>
      <c r="B133" s="693"/>
      <c r="C133" s="702" t="s">
        <v>138</v>
      </c>
      <c r="D133" s="703"/>
      <c r="E133" s="704"/>
    </row>
    <row r="134" spans="1:5" ht="14.45" customHeight="1" x14ac:dyDescent="0.25">
      <c r="A134" s="695"/>
      <c r="B134" s="693"/>
      <c r="C134" s="131" t="str">
        <f>'инновации+добровольчество0,3664'!A210</f>
        <v>переговоры по району, мин</v>
      </c>
      <c r="D134" s="94" t="s">
        <v>86</v>
      </c>
      <c r="E134" s="216">
        <f>'патриотика0,3664'!D231</f>
        <v>0</v>
      </c>
    </row>
    <row r="135" spans="1:5" ht="12" customHeight="1" x14ac:dyDescent="0.25">
      <c r="A135" s="695"/>
      <c r="B135" s="693"/>
      <c r="C135" s="131" t="str">
        <f>'инновации+добровольчество0,3664'!A211</f>
        <v>Переговоры за пределами района,мин</v>
      </c>
      <c r="D135" s="94" t="s">
        <v>22</v>
      </c>
      <c r="E135" s="216">
        <f>'патриотика0,3664'!D232</f>
        <v>13.74</v>
      </c>
    </row>
    <row r="136" spans="1:5" ht="12" customHeight="1" x14ac:dyDescent="0.25">
      <c r="A136" s="695"/>
      <c r="B136" s="693"/>
      <c r="C136" s="131" t="str">
        <f>'инновации+добровольчество0,3664'!A212</f>
        <v>Абоненская плата за услуги связи, номеров</v>
      </c>
      <c r="D136" s="94" t="s">
        <v>37</v>
      </c>
      <c r="E136" s="216">
        <f>'патриотика0,3664'!D233</f>
        <v>0.3664</v>
      </c>
    </row>
    <row r="137" spans="1:5" ht="12" customHeight="1" x14ac:dyDescent="0.25">
      <c r="A137" s="695"/>
      <c r="B137" s="693"/>
      <c r="C137" s="131" t="str">
        <f>'инновации+добровольчество0,3664'!A213</f>
        <v xml:space="preserve">Абоненская плата за услуги Интернет </v>
      </c>
      <c r="D137" s="94" t="s">
        <v>37</v>
      </c>
      <c r="E137" s="216">
        <f>'патриотика0,3664'!D234</f>
        <v>0.3664</v>
      </c>
    </row>
    <row r="138" spans="1:5" ht="12" customHeight="1" x14ac:dyDescent="0.25">
      <c r="A138" s="695"/>
      <c r="B138" s="693"/>
      <c r="C138" s="131" t="str">
        <f>'инновации+добровольчество0,3664'!A214</f>
        <v>Почтовые конверты</v>
      </c>
      <c r="D138" s="94" t="s">
        <v>38</v>
      </c>
      <c r="E138" s="216">
        <f>'патриотика0,3664'!D235</f>
        <v>0.3664</v>
      </c>
    </row>
    <row r="139" spans="1:5" ht="12" hidden="1" customHeight="1" x14ac:dyDescent="0.25">
      <c r="A139" s="695"/>
      <c r="B139" s="693"/>
      <c r="C139" s="131" t="e">
        <f>'инновации+добровольчество0,3664'!#REF!</f>
        <v>#REF!</v>
      </c>
      <c r="D139" s="94" t="s">
        <v>38</v>
      </c>
      <c r="E139" s="216" t="e">
        <f>'патриотика0,3664'!#REF!</f>
        <v>#REF!</v>
      </c>
    </row>
    <row r="140" spans="1:5" ht="12" hidden="1" customHeight="1" x14ac:dyDescent="0.25">
      <c r="A140" s="695"/>
      <c r="B140" s="693"/>
      <c r="C140" s="131" t="e">
        <f>'инновации+добровольчество0,3664'!#REF!</f>
        <v>#REF!</v>
      </c>
      <c r="D140" s="94" t="s">
        <v>22</v>
      </c>
      <c r="E140" s="216" t="e">
        <f>'патриотика0,3664'!#REF!</f>
        <v>#REF!</v>
      </c>
    </row>
    <row r="141" spans="1:5" ht="22.5" customHeight="1" x14ac:dyDescent="0.25">
      <c r="A141" s="695"/>
      <c r="B141" s="693"/>
      <c r="C141" s="678" t="s">
        <v>139</v>
      </c>
      <c r="D141" s="679"/>
      <c r="E141" s="680"/>
    </row>
    <row r="142" spans="1:5" ht="21" customHeight="1" x14ac:dyDescent="0.25">
      <c r="A142" s="695"/>
      <c r="B142" s="693"/>
      <c r="C142" s="103" t="str">
        <f>'натур показатели инновации+добр'!C147</f>
        <v>Заведующий МЦ</v>
      </c>
      <c r="D142" s="132" t="s">
        <v>143</v>
      </c>
      <c r="E142" s="206">
        <f>'патриотика0,3664'!D168</f>
        <v>0.3664</v>
      </c>
    </row>
    <row r="143" spans="1:5" ht="12" customHeight="1" x14ac:dyDescent="0.25">
      <c r="A143" s="695"/>
      <c r="B143" s="693"/>
      <c r="C143" s="112" t="s">
        <v>141</v>
      </c>
      <c r="D143" s="132" t="s">
        <v>134</v>
      </c>
      <c r="E143" s="206">
        <f>'патриотика0,3664'!D169</f>
        <v>0.3664</v>
      </c>
    </row>
    <row r="144" spans="1:5" ht="12" customHeight="1" x14ac:dyDescent="0.25">
      <c r="A144" s="695"/>
      <c r="B144" s="693"/>
      <c r="C144" s="112" t="s">
        <v>87</v>
      </c>
      <c r="D144" s="132" t="s">
        <v>134</v>
      </c>
      <c r="E144" s="206">
        <f>'патриотика0,3664'!D170</f>
        <v>0.1832</v>
      </c>
    </row>
    <row r="145" spans="1:5" ht="12" customHeight="1" x14ac:dyDescent="0.25">
      <c r="A145" s="695"/>
      <c r="B145" s="693"/>
      <c r="C145" s="112" t="s">
        <v>142</v>
      </c>
      <c r="D145" s="132" t="s">
        <v>134</v>
      </c>
      <c r="E145" s="206">
        <f>'патриотика0,3664'!D171</f>
        <v>0.3664</v>
      </c>
    </row>
    <row r="146" spans="1:5" ht="12" customHeight="1" x14ac:dyDescent="0.25">
      <c r="A146" s="695"/>
      <c r="B146" s="693"/>
      <c r="C146" s="708" t="s">
        <v>146</v>
      </c>
      <c r="D146" s="709"/>
      <c r="E146" s="710"/>
    </row>
    <row r="147" spans="1:5" ht="28.15" customHeight="1" x14ac:dyDescent="0.25">
      <c r="A147" s="695"/>
      <c r="B147" s="693"/>
      <c r="C147" s="403" t="str">
        <f>'инновации+добровольчество0,3664'!A180</f>
        <v>Пособие по уходу за ребенком до 3-х лет</v>
      </c>
      <c r="D147" s="114" t="s">
        <v>122</v>
      </c>
      <c r="E147" s="217">
        <f>E142</f>
        <v>0.3664</v>
      </c>
    </row>
    <row r="148" spans="1:5" ht="25.9" hidden="1" customHeight="1" x14ac:dyDescent="0.25">
      <c r="A148" s="695"/>
      <c r="B148" s="693"/>
      <c r="C148" s="678" t="s">
        <v>147</v>
      </c>
      <c r="D148" s="679"/>
      <c r="E148" s="680"/>
    </row>
    <row r="149" spans="1:5" ht="40.15" hidden="1" customHeight="1" x14ac:dyDescent="0.25">
      <c r="A149" s="695"/>
      <c r="B149" s="693"/>
      <c r="C149" s="113" t="s">
        <v>196</v>
      </c>
      <c r="D149" s="94" t="s">
        <v>39</v>
      </c>
      <c r="E149" s="214">
        <f>'патриотика0,3664'!E222</f>
        <v>31.143999999999998</v>
      </c>
    </row>
    <row r="150" spans="1:5" ht="25.9" hidden="1" customHeight="1" x14ac:dyDescent="0.25">
      <c r="A150" s="695"/>
      <c r="B150" s="693"/>
      <c r="C150" s="113" t="s">
        <v>197</v>
      </c>
      <c r="D150" s="94" t="s">
        <v>39</v>
      </c>
      <c r="E150" s="214">
        <f>'патриотика0,3664'!E223</f>
        <v>12.457599999999999</v>
      </c>
    </row>
    <row r="151" spans="1:5" ht="24" hidden="1" customHeight="1" x14ac:dyDescent="0.25">
      <c r="A151" s="695"/>
      <c r="B151" s="693"/>
      <c r="C151" s="113" t="s">
        <v>198</v>
      </c>
      <c r="D151" s="94" t="s">
        <v>39</v>
      </c>
      <c r="E151" s="214">
        <f>'патриотика0,3664'!E224</f>
        <v>18.686399999999999</v>
      </c>
    </row>
    <row r="152" spans="1:5" ht="21" customHeight="1" x14ac:dyDescent="0.25">
      <c r="A152" s="695"/>
      <c r="B152" s="693"/>
      <c r="C152" s="699" t="s">
        <v>148</v>
      </c>
      <c r="D152" s="700"/>
      <c r="E152" s="701"/>
    </row>
    <row r="153" spans="1:5" ht="18.600000000000001" customHeight="1" x14ac:dyDescent="0.25">
      <c r="A153" s="695"/>
      <c r="B153" s="693"/>
      <c r="C153" s="115" t="str">
        <f>'инновации+добровольчество0,3664'!A222</f>
        <v>Провоз груза 2000 кг (1 кг=9,50 руб)</v>
      </c>
      <c r="D153" s="116" t="s">
        <v>22</v>
      </c>
      <c r="E153" s="79">
        <f>'патриотика0,3664'!D243</f>
        <v>0.3664</v>
      </c>
    </row>
    <row r="154" spans="1:5" ht="12" customHeight="1" x14ac:dyDescent="0.25">
      <c r="A154" s="695"/>
      <c r="B154" s="693"/>
      <c r="C154" s="702" t="s">
        <v>149</v>
      </c>
      <c r="D154" s="703"/>
      <c r="E154" s="704"/>
    </row>
    <row r="155" spans="1:5" ht="14.45" customHeight="1" x14ac:dyDescent="0.25">
      <c r="A155" s="695"/>
      <c r="B155" s="693"/>
      <c r="C155" s="104" t="str">
        <f>'натур показатели инновации+добр'!C163</f>
        <v>Пиломатериал</v>
      </c>
      <c r="D155" s="63" t="str">
        <f>'натур показатели инновации+добр'!D163</f>
        <v>шт</v>
      </c>
      <c r="E155" s="159">
        <f>'патриотика0,3664'!D291</f>
        <v>2.5648</v>
      </c>
    </row>
    <row r="156" spans="1:5" ht="14.45" customHeight="1" x14ac:dyDescent="0.25">
      <c r="A156" s="695"/>
      <c r="B156" s="693"/>
      <c r="C156" s="104" t="str">
        <f>'натур показатели инновации+добр'!C164</f>
        <v>Тонеры для картриджей Kyocera</v>
      </c>
      <c r="D156" s="63" t="str">
        <f>'натур показатели инновации+добр'!D164</f>
        <v>шт</v>
      </c>
      <c r="E156" s="159">
        <f>'патриотика0,3664'!D292</f>
        <v>1.8320000000000001</v>
      </c>
    </row>
    <row r="157" spans="1:5" ht="15" customHeight="1" x14ac:dyDescent="0.25">
      <c r="A157" s="695"/>
      <c r="B157" s="693"/>
      <c r="C157" s="104" t="str">
        <f>'натур показатели инновации+добр'!C165</f>
        <v>Комплект тонеров для цветного принтера Canon</v>
      </c>
      <c r="D157" s="63" t="str">
        <f>'натур показатели инновации+добр'!D165</f>
        <v>шт</v>
      </c>
      <c r="E157" s="159">
        <f>'патриотика0,3664'!D293</f>
        <v>1.8320000000000001</v>
      </c>
    </row>
    <row r="158" spans="1:5" ht="16.5" customHeight="1" x14ac:dyDescent="0.25">
      <c r="A158" s="695"/>
      <c r="B158" s="693"/>
      <c r="C158" s="104" t="str">
        <f>'натур показатели инновации+добр'!C166</f>
        <v>Комплект тонера для цветного принтера Hp</v>
      </c>
      <c r="D158" s="63" t="str">
        <f>'натур показатели инновации+добр'!D166</f>
        <v>шт</v>
      </c>
      <c r="E158" s="159">
        <f>'патриотика0,3664'!D294</f>
        <v>0.73280000000000001</v>
      </c>
    </row>
    <row r="159" spans="1:5" ht="12" customHeight="1" x14ac:dyDescent="0.25">
      <c r="A159" s="695"/>
      <c r="B159" s="693"/>
      <c r="C159" s="104" t="str">
        <f>'натур показатели инновации+добр'!C167</f>
        <v>Флеш накопители  16 гб</v>
      </c>
      <c r="D159" s="63" t="str">
        <f>'натур показатели инновации+добр'!D167</f>
        <v>шт</v>
      </c>
      <c r="E159" s="159">
        <f>'патриотика0,3664'!D295</f>
        <v>2.5648</v>
      </c>
    </row>
    <row r="160" spans="1:5" ht="12" customHeight="1" x14ac:dyDescent="0.25">
      <c r="A160" s="695"/>
      <c r="B160" s="693"/>
      <c r="C160" s="104" t="str">
        <f>'натур показатели инновации+добр'!C168</f>
        <v>Флеш накопители  64 гб</v>
      </c>
      <c r="D160" s="63" t="str">
        <f>'натур показатели инновации+добр'!D168</f>
        <v>шт</v>
      </c>
      <c r="E160" s="159">
        <f>'патриотика0,3664'!D296</f>
        <v>1.8320000000000001</v>
      </c>
    </row>
    <row r="161" spans="1:5" ht="12" customHeight="1" x14ac:dyDescent="0.25">
      <c r="A161" s="695"/>
      <c r="B161" s="693"/>
      <c r="C161" s="104" t="str">
        <f>'натур показатели инновации+добр'!C169</f>
        <v>Мышь USB</v>
      </c>
      <c r="D161" s="63" t="str">
        <f>'натур показатели инновации+добр'!D169</f>
        <v>шт</v>
      </c>
      <c r="E161" s="159">
        <f>'патриотика0,3664'!D297</f>
        <v>1.4656</v>
      </c>
    </row>
    <row r="162" spans="1:5" ht="12" customHeight="1" x14ac:dyDescent="0.25">
      <c r="A162" s="695"/>
      <c r="B162" s="693"/>
      <c r="C162" s="104" t="str">
        <f>'натур показатели инновации+добр'!C170</f>
        <v xml:space="preserve">Мешки для мусора </v>
      </c>
      <c r="D162" s="63" t="str">
        <f>'натур показатели инновации+добр'!D170</f>
        <v>шт</v>
      </c>
      <c r="E162" s="159">
        <f>'патриотика0,3664'!D298</f>
        <v>36.64</v>
      </c>
    </row>
    <row r="163" spans="1:5" ht="12" customHeight="1" x14ac:dyDescent="0.25">
      <c r="A163" s="695"/>
      <c r="B163" s="693"/>
      <c r="C163" s="104" t="str">
        <f>'натур показатели инновации+добр'!C171</f>
        <v>Жидкое мыло</v>
      </c>
      <c r="D163" s="63" t="str">
        <f>'натур показатели инновации+добр'!D171</f>
        <v>шт</v>
      </c>
      <c r="E163" s="159">
        <f>'патриотика0,3664'!D299</f>
        <v>5.4960000000000004</v>
      </c>
    </row>
    <row r="164" spans="1:5" ht="22.15" customHeight="1" x14ac:dyDescent="0.25">
      <c r="A164" s="695"/>
      <c r="B164" s="693"/>
      <c r="C164" s="104" t="str">
        <f>'натур показатели инновации+добр'!C172</f>
        <v>Туалетная бумага</v>
      </c>
      <c r="D164" s="63" t="str">
        <f>'натур показатели инновации+добр'!D172</f>
        <v>шт</v>
      </c>
      <c r="E164" s="159">
        <f>'патриотика0,3664'!D300</f>
        <v>36.64</v>
      </c>
    </row>
    <row r="165" spans="1:5" ht="12" customHeight="1" x14ac:dyDescent="0.25">
      <c r="A165" s="695"/>
      <c r="B165" s="693"/>
      <c r="C165" s="104" t="str">
        <f>'натур показатели инновации+добр'!C173</f>
        <v>Тряпки для мытья</v>
      </c>
      <c r="D165" s="63" t="str">
        <f>'натур показатели инновации+добр'!D173</f>
        <v>шт</v>
      </c>
      <c r="E165" s="159">
        <f>'патриотика0,3664'!D301</f>
        <v>14.656000000000001</v>
      </c>
    </row>
    <row r="166" spans="1:5" ht="22.15" customHeight="1" x14ac:dyDescent="0.25">
      <c r="A166" s="695"/>
      <c r="B166" s="693"/>
      <c r="C166" s="104" t="str">
        <f>'натур показатели инновации+добр'!C174</f>
        <v>Бытовая химия</v>
      </c>
      <c r="D166" s="63" t="str">
        <f>'натур показатели инновации+добр'!D174</f>
        <v>шт</v>
      </c>
      <c r="E166" s="159">
        <f>'патриотика0,3664'!D302</f>
        <v>7.3280000000000003</v>
      </c>
    </row>
    <row r="167" spans="1:5" ht="15.75" customHeight="1" x14ac:dyDescent="0.25">
      <c r="A167" s="695"/>
      <c r="B167" s="693"/>
      <c r="C167" s="104" t="str">
        <f>'натур показатели инновации+добр'!C175</f>
        <v>Фанера</v>
      </c>
      <c r="D167" s="63" t="str">
        <f>'натур показатели инновации+добр'!D175</f>
        <v>шт</v>
      </c>
      <c r="E167" s="159">
        <f>'патриотика0,3664'!D303</f>
        <v>10.992000000000001</v>
      </c>
    </row>
    <row r="168" spans="1:5" ht="13.5" customHeight="1" x14ac:dyDescent="0.25">
      <c r="A168" s="695"/>
      <c r="B168" s="693"/>
      <c r="C168" s="104" t="str">
        <f>'натур показатели инновации+добр'!C176</f>
        <v>Антифриз</v>
      </c>
      <c r="D168" s="63" t="str">
        <f>'натур показатели инновации+добр'!D176</f>
        <v>шт</v>
      </c>
      <c r="E168" s="159">
        <f>'патриотика0,3664'!D304</f>
        <v>7.3280000000000003</v>
      </c>
    </row>
    <row r="169" spans="1:5" ht="12" customHeight="1" x14ac:dyDescent="0.25">
      <c r="A169" s="695"/>
      <c r="B169" s="693"/>
      <c r="C169" s="104" t="str">
        <f>'натур показатели инновации+добр'!C177</f>
        <v>Баннера</v>
      </c>
      <c r="D169" s="63" t="str">
        <f>'натур показатели инновации+добр'!D177</f>
        <v>шт</v>
      </c>
      <c r="E169" s="159">
        <f>'патриотика0,3664'!D305</f>
        <v>1.8320000000000001</v>
      </c>
    </row>
    <row r="170" spans="1:5" ht="12" customHeight="1" x14ac:dyDescent="0.25">
      <c r="A170" s="695"/>
      <c r="B170" s="693"/>
      <c r="C170" s="104" t="str">
        <f>'натур показатели инновации+добр'!C178</f>
        <v>Гвозди</v>
      </c>
      <c r="D170" s="63" t="str">
        <f>'натур показатели инновации+добр'!D178</f>
        <v>шт</v>
      </c>
      <c r="E170" s="159">
        <f>'патриотика0,3664'!D306</f>
        <v>7.3280000000000003</v>
      </c>
    </row>
    <row r="171" spans="1:5" ht="12" customHeight="1" x14ac:dyDescent="0.25">
      <c r="A171" s="695"/>
      <c r="B171" s="693"/>
      <c r="C171" s="104" t="str">
        <f>'натур показатели инновации+добр'!C179</f>
        <v>Саморезы</v>
      </c>
      <c r="D171" s="63" t="str">
        <f>'натур показатели инновации+добр'!D179</f>
        <v>шт</v>
      </c>
      <c r="E171" s="159">
        <f>'патриотика0,3664'!D307</f>
        <v>18.32</v>
      </c>
    </row>
    <row r="172" spans="1:5" ht="12" customHeight="1" x14ac:dyDescent="0.25">
      <c r="A172" s="695"/>
      <c r="B172" s="693"/>
      <c r="C172" s="104" t="str">
        <f>'натур показатели инновации+добр'!C180</f>
        <v>Инструмент металлический ручной</v>
      </c>
      <c r="D172" s="63" t="str">
        <f>'натур показатели инновации+добр'!D180</f>
        <v>шт</v>
      </c>
      <c r="E172" s="159">
        <f>'патриотика0,3664'!D308</f>
        <v>1.8320000000000001</v>
      </c>
    </row>
    <row r="173" spans="1:5" ht="12" customHeight="1" x14ac:dyDescent="0.25">
      <c r="A173" s="695"/>
      <c r="B173" s="693"/>
      <c r="C173" s="104" t="str">
        <f>'натур показатели инновации+добр'!C181</f>
        <v>Краска эмаль</v>
      </c>
      <c r="D173" s="63" t="str">
        <f>'натур показатели инновации+добр'!D181</f>
        <v>шт</v>
      </c>
      <c r="E173" s="159">
        <f>'патриотика0,3664'!D309</f>
        <v>10.992000000000001</v>
      </c>
    </row>
    <row r="174" spans="1:5" ht="12" customHeight="1" x14ac:dyDescent="0.25">
      <c r="A174" s="695"/>
      <c r="B174" s="693"/>
      <c r="C174" s="104" t="str">
        <f>'натур показатели инновации+добр'!C182</f>
        <v>Краска ВДН</v>
      </c>
      <c r="D174" s="63" t="str">
        <f>'натур показатели инновации+добр'!D182</f>
        <v>шт</v>
      </c>
      <c r="E174" s="159">
        <f>'патриотика0,3664'!D310</f>
        <v>3.6640000000000001</v>
      </c>
    </row>
    <row r="175" spans="1:5" ht="12" customHeight="1" x14ac:dyDescent="0.25">
      <c r="A175" s="695"/>
      <c r="B175" s="693"/>
      <c r="C175" s="104" t="str">
        <f>'натур показатели инновации+добр'!C183</f>
        <v>Кисти</v>
      </c>
      <c r="D175" s="63" t="str">
        <f>'натур показатели инновации+добр'!D183</f>
        <v>шт</v>
      </c>
      <c r="E175" s="159">
        <f>'патриотика0,3664'!D311</f>
        <v>14.656000000000001</v>
      </c>
    </row>
    <row r="176" spans="1:5" ht="12" customHeight="1" x14ac:dyDescent="0.25">
      <c r="A176" s="695"/>
      <c r="B176" s="693"/>
      <c r="C176" s="104" t="str">
        <f>'натур показатели инновации+добр'!C184</f>
        <v>Перчатка пвх</v>
      </c>
      <c r="D176" s="63" t="str">
        <f>'натур показатели инновации+добр'!D184</f>
        <v>шт</v>
      </c>
      <c r="E176" s="159">
        <f>'патриотика0,3664'!D312</f>
        <v>36.64</v>
      </c>
    </row>
    <row r="177" spans="1:5" ht="12" customHeight="1" x14ac:dyDescent="0.25">
      <c r="A177" s="695"/>
      <c r="B177" s="693"/>
      <c r="C177" s="104" t="str">
        <f>'натур показатели инновации+добр'!C185</f>
        <v>краска кудо</v>
      </c>
      <c r="D177" s="63" t="str">
        <f>'натур показатели инновации+добр'!D185</f>
        <v>шт</v>
      </c>
      <c r="E177" s="159">
        <f>'патриотика0,3664'!D313</f>
        <v>10.992000000000001</v>
      </c>
    </row>
    <row r="178" spans="1:5" ht="12" customHeight="1" x14ac:dyDescent="0.25">
      <c r="A178" s="695"/>
      <c r="B178" s="693"/>
      <c r="C178" s="104" t="str">
        <f>'натур показатели инновации+добр'!C186</f>
        <v>Валик+ванночка</v>
      </c>
      <c r="D178" s="63" t="str">
        <f>'натур показатели инновации+добр'!D186</f>
        <v>шт</v>
      </c>
      <c r="E178" s="159">
        <f>'патриотика0,3664'!D314</f>
        <v>3.6640000000000001</v>
      </c>
    </row>
    <row r="179" spans="1:5" ht="12" customHeight="1" x14ac:dyDescent="0.25">
      <c r="A179" s="695"/>
      <c r="B179" s="693"/>
      <c r="C179" s="104" t="str">
        <f>'натур показатели инновации+добр'!C187</f>
        <v>Ножницыы</v>
      </c>
      <c r="D179" s="63" t="str">
        <f>'натур показатели инновации+добр'!D187</f>
        <v>шт</v>
      </c>
      <c r="E179" s="159">
        <f>'патриотика0,3664'!D315</f>
        <v>3.6640000000000001</v>
      </c>
    </row>
    <row r="180" spans="1:5" ht="12" customHeight="1" x14ac:dyDescent="0.25">
      <c r="A180" s="695"/>
      <c r="B180" s="693"/>
      <c r="C180" s="104" t="str">
        <f>'натур показатели инновации+добр'!C188</f>
        <v>Канцелярские расходники</v>
      </c>
      <c r="D180" s="63" t="str">
        <f>'натур показатели инновации+добр'!D188</f>
        <v>шт</v>
      </c>
      <c r="E180" s="159">
        <f>'патриотика0,3664'!D316</f>
        <v>36.64</v>
      </c>
    </row>
    <row r="181" spans="1:5" ht="12" customHeight="1" x14ac:dyDescent="0.25">
      <c r="A181" s="695"/>
      <c r="B181" s="693"/>
      <c r="C181" s="104" t="str">
        <f>'натур показатели инновации+добр'!C189</f>
        <v>Канцелярия (ручки, карандаши)</v>
      </c>
      <c r="D181" s="63" t="str">
        <f>'натур показатели инновации+добр'!D189</f>
        <v>шт</v>
      </c>
      <c r="E181" s="159">
        <f>'патриотика0,3664'!D317</f>
        <v>36.64</v>
      </c>
    </row>
    <row r="182" spans="1:5" ht="12" customHeight="1" x14ac:dyDescent="0.25">
      <c r="A182" s="695"/>
      <c r="B182" s="693"/>
      <c r="C182" s="104" t="str">
        <f>'натур показатели инновации+добр'!C190</f>
        <v>Офисные принадлежности (папки, скоросшиватели, файлы)</v>
      </c>
      <c r="D182" s="63" t="str">
        <f>'натур показатели инновации+добр'!D190</f>
        <v>шт</v>
      </c>
      <c r="E182" s="159">
        <f>'патриотика0,3664'!D318</f>
        <v>36.64</v>
      </c>
    </row>
    <row r="183" spans="1:5" ht="12" customHeight="1" x14ac:dyDescent="0.25">
      <c r="A183" s="695"/>
      <c r="B183" s="693"/>
      <c r="C183" s="104" t="str">
        <f>'натур показатели инновации+добр'!C191</f>
        <v>Лампы</v>
      </c>
      <c r="D183" s="63" t="str">
        <f>'натур показатели инновации+добр'!D191</f>
        <v>шт</v>
      </c>
      <c r="E183" s="159">
        <f>'патриотика0,3664'!D319</f>
        <v>18.32</v>
      </c>
    </row>
    <row r="184" spans="1:5" ht="12" customHeight="1" x14ac:dyDescent="0.25">
      <c r="A184" s="695"/>
      <c r="B184" s="693"/>
      <c r="C184" s="104" t="str">
        <f>'натур показатели инновации+добр'!C192</f>
        <v>Батерейки</v>
      </c>
      <c r="D184" s="63" t="str">
        <f>'натур показатели инновации+добр'!D192</f>
        <v>шт</v>
      </c>
      <c r="E184" s="159">
        <f>'патриотика0,3664'!D320</f>
        <v>73.28</v>
      </c>
    </row>
    <row r="185" spans="1:5" ht="12" customHeight="1" x14ac:dyDescent="0.25">
      <c r="A185" s="695"/>
      <c r="B185" s="693"/>
      <c r="C185" s="104" t="str">
        <f>'натур показатели инновации+добр'!C193</f>
        <v>Бумага А4</v>
      </c>
      <c r="D185" s="63" t="str">
        <f>'натур показатели инновации+добр'!D193</f>
        <v>шт</v>
      </c>
      <c r="E185" s="159">
        <f>'патриотика0,3664'!D321</f>
        <v>36.64</v>
      </c>
    </row>
    <row r="186" spans="1:5" ht="12" customHeight="1" x14ac:dyDescent="0.25">
      <c r="A186" s="695"/>
      <c r="B186" s="693"/>
      <c r="C186" s="104" t="str">
        <f>'натур показатели инновации+добр'!C194</f>
        <v>Грабли, лопаты</v>
      </c>
      <c r="D186" s="63" t="str">
        <f>'натур показатели инновации+добр'!D194</f>
        <v>шт</v>
      </c>
      <c r="E186" s="159">
        <f>'патриотика0,3664'!D322</f>
        <v>3.6640000000000001</v>
      </c>
    </row>
    <row r="187" spans="1:5" ht="12" customHeight="1" x14ac:dyDescent="0.25">
      <c r="A187" s="695"/>
      <c r="B187" s="693"/>
      <c r="C187" s="104" t="str">
        <f>'натур показатели инновации+добр'!C195</f>
        <v>ГСМ УАЗ (Масло двигатель)</v>
      </c>
      <c r="D187" s="63" t="str">
        <f>'натур показатели инновации+добр'!D195</f>
        <v>шт</v>
      </c>
      <c r="E187" s="159">
        <f>'патриотика0,3664'!D323</f>
        <v>7.3280000000000003</v>
      </c>
    </row>
    <row r="188" spans="1:5" ht="12" customHeight="1" x14ac:dyDescent="0.25">
      <c r="A188" s="695"/>
      <c r="B188" s="693"/>
      <c r="C188" s="104" t="str">
        <f>'натур показатели инновации+добр'!C196</f>
        <v>ГСМ Бензин</v>
      </c>
      <c r="D188" s="63" t="str">
        <f>'натур показатели инновации+добр'!D196</f>
        <v>шт</v>
      </c>
      <c r="E188" s="159">
        <f>'патриотика0,3664'!D324</f>
        <v>952.64</v>
      </c>
    </row>
    <row r="189" spans="1:5" ht="12" hidden="1" customHeight="1" x14ac:dyDescent="0.25">
      <c r="A189" s="695"/>
      <c r="B189" s="693"/>
      <c r="C189" s="104">
        <f>'натур показатели инновации+добр'!C197</f>
        <v>0</v>
      </c>
      <c r="D189" s="63" t="str">
        <f>'натур показатели инновации+добр'!D197</f>
        <v>шт</v>
      </c>
      <c r="E189" s="159">
        <f>'патриотика0,3664'!D325</f>
        <v>0.36899999999999999</v>
      </c>
    </row>
    <row r="190" spans="1:5" ht="12" hidden="1" customHeight="1" x14ac:dyDescent="0.25">
      <c r="A190" s="695"/>
      <c r="B190" s="693"/>
      <c r="C190" s="104">
        <f>'натур показатели инновации+добр'!C198</f>
        <v>0</v>
      </c>
      <c r="D190" s="63" t="str">
        <f>'натур показатели инновации+добр'!D198</f>
        <v>шт</v>
      </c>
      <c r="E190" s="159">
        <f>'патриотика0,3664'!D326</f>
        <v>11.808</v>
      </c>
    </row>
    <row r="191" spans="1:5" ht="12" hidden="1" customHeight="1" x14ac:dyDescent="0.25">
      <c r="A191" s="695"/>
      <c r="B191" s="693"/>
      <c r="C191" s="104">
        <f>'натур показатели инновации+добр'!C199</f>
        <v>0</v>
      </c>
      <c r="D191" s="63" t="str">
        <f>'натур показатели инновации+добр'!D199</f>
        <v>шт</v>
      </c>
      <c r="E191" s="159">
        <f>'патриотика0,3664'!D327</f>
        <v>2.5830000000000002</v>
      </c>
    </row>
    <row r="192" spans="1:5" ht="12" hidden="1" customHeight="1" x14ac:dyDescent="0.25">
      <c r="A192" s="695"/>
      <c r="B192" s="693"/>
      <c r="C192" s="104">
        <f>'натур показатели инновации+добр'!C200</f>
        <v>0</v>
      </c>
      <c r="D192" s="63" t="str">
        <f>'натур показатели инновации+добр'!D200</f>
        <v>шт</v>
      </c>
      <c r="E192" s="159">
        <f>'патриотика0,3664'!D328</f>
        <v>0.36899999999999999</v>
      </c>
    </row>
    <row r="193" spans="1:5" ht="12" hidden="1" customHeight="1" x14ac:dyDescent="0.25">
      <c r="A193" s="695"/>
      <c r="B193" s="693"/>
      <c r="C193" s="104">
        <f>'натур показатели инновации+добр'!C201</f>
        <v>0</v>
      </c>
      <c r="D193" s="63" t="str">
        <f>'натур показатели инновации+добр'!D201</f>
        <v>шт</v>
      </c>
      <c r="E193" s="159">
        <f>'патриотика0,3664'!D329</f>
        <v>0.36899999999999999</v>
      </c>
    </row>
    <row r="194" spans="1:5" ht="12" hidden="1" customHeight="1" x14ac:dyDescent="0.25">
      <c r="A194" s="695"/>
      <c r="B194" s="693"/>
      <c r="C194" s="104">
        <f>'натур показатели инновации+добр'!C202</f>
        <v>0</v>
      </c>
      <c r="D194" s="63" t="str">
        <f>'натур показатели инновации+добр'!D202</f>
        <v>шт</v>
      </c>
      <c r="E194" s="159">
        <f>'патриотика0,3664'!D330</f>
        <v>0.36899999999999999</v>
      </c>
    </row>
    <row r="195" spans="1:5" ht="12" hidden="1" customHeight="1" x14ac:dyDescent="0.25">
      <c r="A195" s="695"/>
      <c r="B195" s="693"/>
      <c r="C195" s="104">
        <f>'натур показатели инновации+добр'!C203</f>
        <v>0</v>
      </c>
      <c r="D195" s="63" t="str">
        <f>'натур показатели инновации+добр'!D203</f>
        <v>шт</v>
      </c>
      <c r="E195" s="159">
        <f>'патриотика0,3664'!D331</f>
        <v>3.69</v>
      </c>
    </row>
    <row r="196" spans="1:5" ht="12" hidden="1" customHeight="1" x14ac:dyDescent="0.25">
      <c r="A196" s="695"/>
      <c r="B196" s="693"/>
      <c r="C196" s="104">
        <f>'натур показатели инновации+добр'!C204</f>
        <v>0</v>
      </c>
      <c r="D196" s="63" t="str">
        <f>'натур показатели инновации+добр'!D204</f>
        <v>шт</v>
      </c>
      <c r="E196" s="159">
        <f>'патриотика0,3664'!D332</f>
        <v>7.38</v>
      </c>
    </row>
    <row r="197" spans="1:5" ht="12" hidden="1" customHeight="1" x14ac:dyDescent="0.25">
      <c r="A197" s="695"/>
      <c r="B197" s="693"/>
      <c r="C197" s="104">
        <f>'натур показатели инновации+добр'!C205</f>
        <v>0</v>
      </c>
      <c r="D197" s="63" t="str">
        <f>'натур показатели инновации+добр'!D205</f>
        <v>шт</v>
      </c>
      <c r="E197" s="159">
        <f>'патриотика0,3664'!D333</f>
        <v>913.75470000000007</v>
      </c>
    </row>
    <row r="198" spans="1:5" ht="12" hidden="1" customHeight="1" x14ac:dyDescent="0.25">
      <c r="A198" s="695"/>
      <c r="B198" s="693"/>
      <c r="C198" s="104">
        <f>'натур показатели инновации+добр'!C206</f>
        <v>0</v>
      </c>
      <c r="D198" s="63">
        <f>'натур показатели инновации+добр'!D206</f>
        <v>0</v>
      </c>
      <c r="E198" s="159">
        <f>'патриотика0,3664'!D334</f>
        <v>10.992000000000001</v>
      </c>
    </row>
    <row r="199" spans="1:5" ht="12" hidden="1" customHeight="1" x14ac:dyDescent="0.25">
      <c r="A199" s="695"/>
      <c r="B199" s="693"/>
      <c r="C199" s="104">
        <f>'натур показатели инновации+добр'!C207</f>
        <v>0</v>
      </c>
      <c r="D199" s="63">
        <f>'натур показатели инновации+добр'!D207</f>
        <v>0</v>
      </c>
      <c r="E199" s="159">
        <f>'патриотика0,3664'!D335</f>
        <v>1.8320000000000001</v>
      </c>
    </row>
    <row r="200" spans="1:5" ht="12" hidden="1" customHeight="1" x14ac:dyDescent="0.25">
      <c r="A200" s="695"/>
      <c r="B200" s="693"/>
      <c r="C200" s="104">
        <f>'натур показатели инновации+добр'!C208</f>
        <v>0</v>
      </c>
      <c r="D200" s="63">
        <f>'натур показатели инновации+добр'!D208</f>
        <v>0</v>
      </c>
      <c r="E200" s="159">
        <f>'патриотика0,3664'!D336</f>
        <v>7.3280000000000003</v>
      </c>
    </row>
    <row r="201" spans="1:5" ht="12" hidden="1" customHeight="1" x14ac:dyDescent="0.25">
      <c r="A201" s="695"/>
      <c r="B201" s="693"/>
      <c r="C201" s="104">
        <f>'натур показатели инновации+добр'!C209</f>
        <v>0</v>
      </c>
      <c r="D201" s="63">
        <f>'натур показатели инновации+добр'!D209</f>
        <v>0</v>
      </c>
      <c r="E201" s="159">
        <f>'патриотика0,3664'!D337</f>
        <v>14.656000000000001</v>
      </c>
    </row>
    <row r="202" spans="1:5" ht="12" hidden="1" customHeight="1" x14ac:dyDescent="0.25">
      <c r="A202" s="695"/>
      <c r="B202" s="693"/>
      <c r="C202" s="104">
        <f>'натур показатели инновации+добр'!C210</f>
        <v>0</v>
      </c>
      <c r="D202" s="63">
        <f>'натур показатели инновации+добр'!D210</f>
        <v>0</v>
      </c>
      <c r="E202" s="159">
        <f>'патриотика0,3664'!D338</f>
        <v>3.6640000000000001</v>
      </c>
    </row>
    <row r="203" spans="1:5" ht="12" hidden="1" customHeight="1" x14ac:dyDescent="0.25">
      <c r="A203" s="695"/>
      <c r="B203" s="693"/>
      <c r="C203" s="104">
        <f>'натур показатели инновации+добр'!C211</f>
        <v>0</v>
      </c>
      <c r="D203" s="63">
        <f>'натур показатели инновации+добр'!D211</f>
        <v>0</v>
      </c>
      <c r="E203" s="159">
        <f>'патриотика0,3664'!D339</f>
        <v>3.6640000000000001</v>
      </c>
    </row>
    <row r="204" spans="1:5" ht="12" hidden="1" customHeight="1" x14ac:dyDescent="0.25">
      <c r="A204" s="695"/>
      <c r="B204" s="693"/>
      <c r="C204" s="104">
        <f>'натур показатели инновации+добр'!C212</f>
        <v>0</v>
      </c>
      <c r="D204" s="63">
        <f>'натур показатели инновации+добр'!D212</f>
        <v>0</v>
      </c>
      <c r="E204" s="159">
        <f>'патриотика0,3664'!D340</f>
        <v>3.6640000000000001</v>
      </c>
    </row>
    <row r="205" spans="1:5" ht="12" hidden="1" customHeight="1" x14ac:dyDescent="0.25">
      <c r="A205" s="695"/>
      <c r="B205" s="693"/>
      <c r="C205" s="104">
        <f>'натур показатели инновации+добр'!C213</f>
        <v>0</v>
      </c>
      <c r="D205" s="63">
        <f>'натур показатели инновации+добр'!D213</f>
        <v>0</v>
      </c>
      <c r="E205" s="159">
        <f>'патриотика0,3664'!D341</f>
        <v>10.992000000000001</v>
      </c>
    </row>
    <row r="206" spans="1:5" ht="12" hidden="1" customHeight="1" x14ac:dyDescent="0.25">
      <c r="A206" s="695"/>
      <c r="B206" s="693"/>
      <c r="C206" s="104">
        <f>'натур показатели инновации+добр'!C214</f>
        <v>0</v>
      </c>
      <c r="D206" s="63">
        <f>'натур показатели инновации+добр'!D214</f>
        <v>0</v>
      </c>
      <c r="E206" s="159">
        <f>'патриотика0,3664'!D342</f>
        <v>19.4192</v>
      </c>
    </row>
    <row r="207" spans="1:5" ht="12" hidden="1" customHeight="1" x14ac:dyDescent="0.25">
      <c r="A207" s="695"/>
      <c r="B207" s="693"/>
      <c r="C207" s="104">
        <f>'натур показатели инновации+добр'!C215</f>
        <v>0</v>
      </c>
      <c r="D207" s="63">
        <f>'натур показатели инновации+добр'!D215</f>
        <v>0</v>
      </c>
      <c r="E207" s="159">
        <f>'патриотика0,3664'!D343</f>
        <v>14.656000000000001</v>
      </c>
    </row>
    <row r="208" spans="1:5" ht="12" hidden="1" customHeight="1" x14ac:dyDescent="0.25">
      <c r="A208" s="695"/>
      <c r="B208" s="693"/>
      <c r="C208" s="104">
        <f>'натур показатели инновации+добр'!C216</f>
        <v>0</v>
      </c>
      <c r="D208" s="63">
        <f>'натур показатели инновации+добр'!D216</f>
        <v>0</v>
      </c>
      <c r="E208" s="159">
        <f>'патриотика0,3664'!D344</f>
        <v>18.32</v>
      </c>
    </row>
    <row r="209" spans="1:5" ht="12" hidden="1" customHeight="1" x14ac:dyDescent="0.25">
      <c r="A209" s="695"/>
      <c r="B209" s="693"/>
      <c r="C209" s="104">
        <f>'натур показатели инновации+добр'!C217</f>
        <v>0</v>
      </c>
      <c r="D209" s="63">
        <f>'натур показатели инновации+добр'!D217</f>
        <v>0</v>
      </c>
      <c r="E209" s="159">
        <f>'патриотика0,3664'!D345</f>
        <v>73.28</v>
      </c>
    </row>
    <row r="210" spans="1:5" ht="12" hidden="1" customHeight="1" x14ac:dyDescent="0.25">
      <c r="A210" s="695"/>
      <c r="B210" s="693"/>
      <c r="C210" s="104">
        <f>'натур показатели инновации+добр'!C218</f>
        <v>0</v>
      </c>
      <c r="D210" s="63">
        <f>'натур показатели инновации+добр'!D218</f>
        <v>0</v>
      </c>
      <c r="E210" s="159">
        <f>'патриотика0,3664'!D346</f>
        <v>25.648</v>
      </c>
    </row>
    <row r="211" spans="1:5" ht="12" hidden="1" customHeight="1" x14ac:dyDescent="0.25">
      <c r="A211" s="695"/>
      <c r="B211" s="693"/>
      <c r="C211" s="104">
        <f>'натур показатели инновации+добр'!C219</f>
        <v>0</v>
      </c>
      <c r="D211" s="63">
        <f>'натур показатели инновации+добр'!D219</f>
        <v>0</v>
      </c>
      <c r="E211" s="159">
        <f>'патриотика0,3664'!D347</f>
        <v>3.6640000000000001</v>
      </c>
    </row>
    <row r="212" spans="1:5" ht="12" hidden="1" customHeight="1" x14ac:dyDescent="0.25">
      <c r="A212" s="695"/>
      <c r="B212" s="693"/>
      <c r="C212" s="104">
        <f>'натур показатели инновации+добр'!C220</f>
        <v>0</v>
      </c>
      <c r="D212" s="63">
        <f>'натур показатели инновации+добр'!D220</f>
        <v>0</v>
      </c>
      <c r="E212" s="159">
        <f>'патриотика0,3664'!D348</f>
        <v>3.6640000000000001</v>
      </c>
    </row>
    <row r="213" spans="1:5" ht="12" hidden="1" customHeight="1" x14ac:dyDescent="0.25">
      <c r="A213" s="695"/>
      <c r="B213" s="693"/>
      <c r="C213" s="104">
        <f>'натур показатели инновации+добр'!C221</f>
        <v>0</v>
      </c>
      <c r="D213" s="63">
        <f>'натур показатели инновации+добр'!D221</f>
        <v>0</v>
      </c>
      <c r="E213" s="159">
        <f>'патриотика0,3664'!D349</f>
        <v>1099.2</v>
      </c>
    </row>
    <row r="214" spans="1:5" ht="12" hidden="1" customHeight="1" x14ac:dyDescent="0.25">
      <c r="A214" s="695"/>
      <c r="B214" s="693"/>
      <c r="C214" s="104">
        <f>'натур показатели инновации+добр'!C222</f>
        <v>0</v>
      </c>
      <c r="D214" s="63">
        <f>'натур показатели инновации+добр'!D222</f>
        <v>0</v>
      </c>
      <c r="E214" s="159">
        <f>'патриотика0,3664'!D350</f>
        <v>0.3664</v>
      </c>
    </row>
    <row r="215" spans="1:5" ht="12" hidden="1" customHeight="1" x14ac:dyDescent="0.25">
      <c r="A215" s="695"/>
      <c r="B215" s="693"/>
      <c r="C215" s="104">
        <f>'натур показатели инновации+добр'!C223</f>
        <v>0</v>
      </c>
      <c r="D215" s="63">
        <f>'натур показатели инновации+добр'!D223</f>
        <v>0</v>
      </c>
      <c r="E215" s="159">
        <f>'патриотика0,3664'!D351</f>
        <v>0.3664</v>
      </c>
    </row>
    <row r="216" spans="1:5" ht="12" hidden="1" customHeight="1" x14ac:dyDescent="0.25">
      <c r="A216" s="695"/>
      <c r="B216" s="693"/>
      <c r="C216" s="104">
        <f>'натур показатели инновации+добр'!C224</f>
        <v>0</v>
      </c>
      <c r="D216" s="63">
        <f>'натур показатели инновации+добр'!D224</f>
        <v>0</v>
      </c>
      <c r="E216" s="159">
        <f>'патриотика0,3664'!D352</f>
        <v>0.3664</v>
      </c>
    </row>
    <row r="217" spans="1:5" ht="12" hidden="1" customHeight="1" x14ac:dyDescent="0.25">
      <c r="A217" s="695"/>
      <c r="B217" s="693"/>
      <c r="C217" s="104">
        <f>'натур показатели инновации+добр'!C225</f>
        <v>0</v>
      </c>
      <c r="D217" s="63">
        <f>'натур показатели инновации+добр'!D225</f>
        <v>0</v>
      </c>
      <c r="E217" s="159">
        <f>'патриотика0,3664'!D353</f>
        <v>0.3664</v>
      </c>
    </row>
    <row r="218" spans="1:5" ht="12" hidden="1" customHeight="1" x14ac:dyDescent="0.25">
      <c r="A218" s="695"/>
      <c r="B218" s="693"/>
      <c r="C218" s="104">
        <f>'натур показатели инновации+добр'!C226</f>
        <v>0</v>
      </c>
      <c r="D218" s="63">
        <f>'натур показатели инновации+добр'!D226</f>
        <v>0</v>
      </c>
      <c r="E218" s="159">
        <f>'патриотика0,3664'!D354</f>
        <v>0.3664</v>
      </c>
    </row>
    <row r="219" spans="1:5" ht="12" hidden="1" customHeight="1" x14ac:dyDescent="0.25">
      <c r="A219" s="695"/>
      <c r="B219" s="693"/>
      <c r="C219" s="104">
        <f>'натур показатели инновации+добр'!C227</f>
        <v>0</v>
      </c>
      <c r="D219" s="63">
        <f>'натур показатели инновации+добр'!D227</f>
        <v>0</v>
      </c>
      <c r="E219" s="159">
        <f>'патриотика0,3664'!D355</f>
        <v>0.3664</v>
      </c>
    </row>
    <row r="220" spans="1:5" ht="12" hidden="1" customHeight="1" x14ac:dyDescent="0.25">
      <c r="A220" s="695"/>
      <c r="B220" s="693"/>
      <c r="C220" s="104">
        <f>'натур показатели инновации+добр'!C228</f>
        <v>0</v>
      </c>
      <c r="D220" s="63">
        <f>'натур показатели инновации+добр'!D228</f>
        <v>0</v>
      </c>
      <c r="E220" s="159">
        <f>'патриотика0,3664'!D356</f>
        <v>0.3664</v>
      </c>
    </row>
    <row r="221" spans="1:5" hidden="1" x14ac:dyDescent="0.25">
      <c r="A221" s="695"/>
      <c r="B221" s="693"/>
      <c r="C221" s="104">
        <f>'натур показатели инновации+добр'!C229</f>
        <v>0</v>
      </c>
      <c r="D221" s="63">
        <f>'натур показатели инновации+добр'!D229</f>
        <v>0</v>
      </c>
      <c r="E221" s="159">
        <f>'патриотика0,3664'!D357</f>
        <v>0.3664</v>
      </c>
    </row>
    <row r="222" spans="1:5" hidden="1" x14ac:dyDescent="0.25">
      <c r="A222" s="695"/>
      <c r="B222" s="693"/>
      <c r="C222" s="104">
        <f>'натур показатели инновации+добр'!C230</f>
        <v>0</v>
      </c>
      <c r="D222" s="63">
        <f>'натур показатели инновации+добр'!D230</f>
        <v>0</v>
      </c>
      <c r="E222" s="159">
        <f>'патриотика0,3664'!D358</f>
        <v>0.3664</v>
      </c>
    </row>
    <row r="223" spans="1:5" hidden="1" x14ac:dyDescent="0.25">
      <c r="A223" s="695"/>
      <c r="B223" s="693"/>
      <c r="C223" s="104">
        <f>'натур показатели инновации+добр'!C231</f>
        <v>0</v>
      </c>
      <c r="D223" s="63">
        <f>'натур показатели инновации+добр'!D231</f>
        <v>0</v>
      </c>
      <c r="E223" s="159">
        <f>'патриотика0,3664'!D359</f>
        <v>0.3664</v>
      </c>
    </row>
    <row r="224" spans="1:5" hidden="1" x14ac:dyDescent="0.25">
      <c r="A224" s="695"/>
      <c r="B224" s="693"/>
      <c r="C224" s="104">
        <f>'натур показатели инновации+добр'!C232</f>
        <v>0</v>
      </c>
      <c r="D224" s="63">
        <f>'натур показатели инновации+добр'!D232</f>
        <v>0</v>
      </c>
      <c r="E224" s="159">
        <f>'патриотика0,3664'!D360</f>
        <v>0.3664</v>
      </c>
    </row>
    <row r="225" spans="1:5" hidden="1" x14ac:dyDescent="0.25">
      <c r="A225" s="695"/>
      <c r="B225" s="693"/>
      <c r="C225" s="104">
        <f>'натур показатели инновации+добр'!C233</f>
        <v>0</v>
      </c>
      <c r="D225" s="63">
        <f>'натур показатели инновации+добр'!D233</f>
        <v>0</v>
      </c>
      <c r="E225" s="159">
        <f>'патриотика0,3664'!D361</f>
        <v>0.3664</v>
      </c>
    </row>
    <row r="226" spans="1:5" hidden="1" x14ac:dyDescent="0.25">
      <c r="A226" s="695"/>
      <c r="B226" s="693"/>
      <c r="C226" s="104">
        <f>'натур показатели инновации+добр'!C234</f>
        <v>0</v>
      </c>
      <c r="D226" s="63">
        <f>'натур показатели инновации+добр'!D234</f>
        <v>0</v>
      </c>
      <c r="E226" s="159">
        <f>'патриотика0,3664'!D362</f>
        <v>0.3664</v>
      </c>
    </row>
    <row r="227" spans="1:5" hidden="1" x14ac:dyDescent="0.25">
      <c r="A227" s="695"/>
      <c r="B227" s="693"/>
      <c r="C227" s="104">
        <f>'натур показатели инновации+добр'!C235</f>
        <v>0</v>
      </c>
      <c r="D227" s="63">
        <f>'натур показатели инновации+добр'!D235</f>
        <v>0</v>
      </c>
      <c r="E227" s="159">
        <f>'патриотика0,3664'!D363</f>
        <v>0.3664</v>
      </c>
    </row>
    <row r="228" spans="1:5" hidden="1" x14ac:dyDescent="0.25">
      <c r="A228" s="695"/>
      <c r="B228" s="693"/>
      <c r="C228" s="104">
        <f>'натур показатели инновации+добр'!C236</f>
        <v>0</v>
      </c>
      <c r="D228" s="63">
        <f>'натур показатели инновации+добр'!D236</f>
        <v>0</v>
      </c>
      <c r="E228" s="159">
        <f>'патриотика0,3664'!D364</f>
        <v>0.3664</v>
      </c>
    </row>
    <row r="229" spans="1:5" hidden="1" x14ac:dyDescent="0.25">
      <c r="A229" s="695"/>
      <c r="B229" s="693"/>
      <c r="C229" s="104">
        <f>'натур показатели инновации+добр'!C237</f>
        <v>0</v>
      </c>
      <c r="D229" s="63">
        <f>'натур показатели инновации+добр'!D237</f>
        <v>0</v>
      </c>
      <c r="E229" s="159">
        <f>'патриотика0,3664'!D365</f>
        <v>0.3664</v>
      </c>
    </row>
    <row r="230" spans="1:5" hidden="1" x14ac:dyDescent="0.25">
      <c r="A230" s="695"/>
      <c r="B230" s="693"/>
      <c r="C230" s="104">
        <f>'натур показатели инновации+добр'!C238</f>
        <v>0</v>
      </c>
      <c r="D230" s="63">
        <f>'натур показатели инновации+добр'!D238</f>
        <v>0</v>
      </c>
      <c r="E230" s="159">
        <f>'патриотика0,3664'!D366</f>
        <v>0.3664</v>
      </c>
    </row>
    <row r="231" spans="1:5" hidden="1" x14ac:dyDescent="0.25">
      <c r="A231" s="695"/>
      <c r="B231" s="693"/>
      <c r="C231" s="104">
        <f>'натур показатели инновации+добр'!C239</f>
        <v>0</v>
      </c>
      <c r="D231" s="63">
        <f>'натур показатели инновации+добр'!D239</f>
        <v>0</v>
      </c>
      <c r="E231" s="159">
        <f>'патриотика0,3664'!D367</f>
        <v>0.3664</v>
      </c>
    </row>
    <row r="232" spans="1:5" hidden="1" x14ac:dyDescent="0.25">
      <c r="A232" s="695"/>
      <c r="B232" s="693"/>
      <c r="C232" s="104">
        <f>'натур показатели инновации+добр'!C240</f>
        <v>0</v>
      </c>
      <c r="D232" s="63">
        <f>'натур показатели инновации+добр'!D240</f>
        <v>0</v>
      </c>
      <c r="E232" s="159">
        <f>'патриотика0,3664'!D368</f>
        <v>0.3664</v>
      </c>
    </row>
    <row r="233" spans="1:5" ht="22.5" hidden="1" customHeight="1" x14ac:dyDescent="0.25">
      <c r="A233" s="695"/>
      <c r="B233" s="693"/>
      <c r="C233" s="104">
        <f>'натур показатели инновации+добр'!C241</f>
        <v>0</v>
      </c>
      <c r="D233" s="63">
        <f>'натур показатели инновации+добр'!D241</f>
        <v>0</v>
      </c>
      <c r="E233" s="159">
        <f>'патриотика0,3664'!D369</f>
        <v>0.3664</v>
      </c>
    </row>
    <row r="234" spans="1:5" hidden="1" x14ac:dyDescent="0.25">
      <c r="A234" s="695"/>
      <c r="B234" s="693"/>
      <c r="C234" s="104">
        <f>'натур показатели инновации+добр'!C242</f>
        <v>0</v>
      </c>
      <c r="D234" s="63">
        <f>'натур показатели инновации+добр'!D242</f>
        <v>0</v>
      </c>
      <c r="E234" s="159">
        <f>'патриотика0,3664'!D370</f>
        <v>0.3664</v>
      </c>
    </row>
    <row r="235" spans="1:5" hidden="1" x14ac:dyDescent="0.25">
      <c r="A235" s="695"/>
      <c r="B235" s="693"/>
      <c r="C235" s="104">
        <f>'натур показатели инновации+добр'!C243</f>
        <v>0</v>
      </c>
      <c r="D235" s="63">
        <f>'натур показатели инновации+добр'!D243</f>
        <v>0</v>
      </c>
      <c r="E235" s="159">
        <f>'патриотика0,3664'!D371</f>
        <v>0.3664</v>
      </c>
    </row>
    <row r="236" spans="1:5" hidden="1" x14ac:dyDescent="0.25">
      <c r="A236" s="695"/>
      <c r="B236" s="693"/>
      <c r="C236" s="104">
        <f>'натур показатели инновации+добр'!C244</f>
        <v>0</v>
      </c>
      <c r="D236" s="63">
        <f>'натур показатели инновации+добр'!D244</f>
        <v>0</v>
      </c>
      <c r="E236" s="159">
        <f>'патриотика0,3664'!D372</f>
        <v>0.3664</v>
      </c>
    </row>
    <row r="237" spans="1:5" hidden="1" x14ac:dyDescent="0.25">
      <c r="A237" s="695"/>
      <c r="B237" s="693"/>
      <c r="C237" s="104">
        <f>'натур показатели инновации+добр'!C245</f>
        <v>0</v>
      </c>
      <c r="D237" s="63">
        <f>'натур показатели инновации+добр'!D245</f>
        <v>0</v>
      </c>
      <c r="E237" s="159">
        <f>'патриотика0,3664'!D373</f>
        <v>0.3664</v>
      </c>
    </row>
    <row r="238" spans="1:5" hidden="1" x14ac:dyDescent="0.25">
      <c r="A238" s="695"/>
      <c r="B238" s="693"/>
      <c r="C238" s="104">
        <f>'натур показатели инновации+добр'!C246</f>
        <v>0</v>
      </c>
      <c r="D238" s="63">
        <f>'натур показатели инновации+добр'!D246</f>
        <v>0</v>
      </c>
      <c r="E238" s="159">
        <f>'патриотика0,3664'!D374</f>
        <v>0.3664</v>
      </c>
    </row>
    <row r="239" spans="1:5" hidden="1" x14ac:dyDescent="0.25">
      <c r="A239" s="695"/>
      <c r="B239" s="693"/>
      <c r="C239" s="104">
        <f>'натур показатели инновации+добр'!C247</f>
        <v>0</v>
      </c>
      <c r="D239" s="63">
        <f>'натур показатели инновации+добр'!D247</f>
        <v>0</v>
      </c>
      <c r="E239" s="159">
        <f>'патриотика0,3664'!D375</f>
        <v>0.3664</v>
      </c>
    </row>
    <row r="240" spans="1:5" ht="22.5" hidden="1" customHeight="1" x14ac:dyDescent="0.25">
      <c r="A240" s="695"/>
      <c r="B240" s="693"/>
      <c r="C240" s="104">
        <f>'натур показатели инновации+добр'!C248</f>
        <v>0</v>
      </c>
      <c r="D240" s="63">
        <f>'натур показатели инновации+добр'!D248</f>
        <v>0</v>
      </c>
      <c r="E240" s="159">
        <f>'патриотика0,3664'!D376</f>
        <v>0.3664</v>
      </c>
    </row>
    <row r="241" spans="1:5" hidden="1" x14ac:dyDescent="0.25">
      <c r="A241" s="695"/>
      <c r="B241" s="693"/>
      <c r="C241" s="104">
        <f>'натур показатели инновации+добр'!C249</f>
        <v>0</v>
      </c>
      <c r="D241" s="63">
        <f>'натур показатели инновации+добр'!D249</f>
        <v>0</v>
      </c>
      <c r="E241" s="159">
        <f>'патриотика0,3664'!D377</f>
        <v>0.3664</v>
      </c>
    </row>
    <row r="242" spans="1:5" hidden="1" x14ac:dyDescent="0.25">
      <c r="A242" s="695"/>
      <c r="B242" s="693"/>
      <c r="C242" s="104">
        <f>'натур показатели инновации+добр'!C250</f>
        <v>0</v>
      </c>
      <c r="D242" s="63">
        <f>'натур показатели инновации+добр'!D250</f>
        <v>0</v>
      </c>
      <c r="E242" s="159">
        <f>'патриотика0,3664'!D378</f>
        <v>0.3664</v>
      </c>
    </row>
    <row r="243" spans="1:5" hidden="1" x14ac:dyDescent="0.25">
      <c r="A243" s="695"/>
      <c r="B243" s="693"/>
      <c r="C243" s="104">
        <f>'натур показатели инновации+добр'!C251</f>
        <v>0</v>
      </c>
      <c r="D243" s="63">
        <f>'натур показатели инновации+добр'!D251</f>
        <v>0</v>
      </c>
      <c r="E243" s="159">
        <f>'патриотика0,3664'!D379</f>
        <v>0.3664</v>
      </c>
    </row>
    <row r="244" spans="1:5" hidden="1" x14ac:dyDescent="0.25">
      <c r="A244" s="695"/>
      <c r="B244" s="693"/>
      <c r="C244" s="104">
        <f>'натур показатели инновации+добр'!C252</f>
        <v>0</v>
      </c>
      <c r="D244" s="63">
        <f>'натур показатели инновации+добр'!D252</f>
        <v>0</v>
      </c>
      <c r="E244" s="159">
        <f>'патриотика0,3664'!D380</f>
        <v>0.3664</v>
      </c>
    </row>
    <row r="245" spans="1:5" hidden="1" x14ac:dyDescent="0.25">
      <c r="A245" s="695"/>
      <c r="B245" s="693"/>
      <c r="C245" s="104">
        <f>'натур показатели инновации+добр'!C253</f>
        <v>0</v>
      </c>
      <c r="D245" s="63">
        <f>'натур показатели инновации+добр'!D253</f>
        <v>0</v>
      </c>
      <c r="E245" s="159">
        <f>'патриотика0,3664'!D381</f>
        <v>0.3664</v>
      </c>
    </row>
    <row r="246" spans="1:5" hidden="1" x14ac:dyDescent="0.25">
      <c r="A246" s="695"/>
      <c r="B246" s="693"/>
      <c r="C246" s="104">
        <f>'натур показатели инновации+добр'!C254</f>
        <v>0</v>
      </c>
      <c r="D246" s="63">
        <f>'натур показатели инновации+добр'!D254</f>
        <v>0</v>
      </c>
      <c r="E246" s="159">
        <f>'патриотика0,3664'!D382</f>
        <v>0.3664</v>
      </c>
    </row>
    <row r="247" spans="1:5" hidden="1" x14ac:dyDescent="0.25">
      <c r="A247" s="695"/>
      <c r="B247" s="693"/>
      <c r="C247" s="104">
        <f>'натур показатели инновации+добр'!C255</f>
        <v>0</v>
      </c>
      <c r="D247" s="63">
        <f>'натур показатели инновации+добр'!D255</f>
        <v>0</v>
      </c>
      <c r="E247" s="159">
        <f>'патриотика0,3664'!D383</f>
        <v>0.3664</v>
      </c>
    </row>
    <row r="248" spans="1:5" hidden="1" x14ac:dyDescent="0.25">
      <c r="A248" s="695"/>
      <c r="B248" s="693"/>
      <c r="C248" s="104">
        <f>'натур показатели инновации+добр'!C256</f>
        <v>0</v>
      </c>
      <c r="D248" s="63">
        <f>'натур показатели инновации+добр'!D256</f>
        <v>0</v>
      </c>
      <c r="E248" s="159">
        <f>'патриотика0,3664'!D384</f>
        <v>0.3664</v>
      </c>
    </row>
    <row r="249" spans="1:5" ht="22.5" hidden="1" customHeight="1" x14ac:dyDescent="0.25">
      <c r="A249" s="695"/>
      <c r="B249" s="693"/>
      <c r="C249" s="104">
        <f>'натур показатели инновации+добр'!C257</f>
        <v>0</v>
      </c>
      <c r="D249" s="63">
        <f>'натур показатели инновации+добр'!D257</f>
        <v>0</v>
      </c>
      <c r="E249" s="159">
        <f>'патриотика0,3664'!D385</f>
        <v>0.3664</v>
      </c>
    </row>
    <row r="250" spans="1:5" hidden="1" x14ac:dyDescent="0.25">
      <c r="A250" s="695"/>
      <c r="B250" s="693"/>
      <c r="C250" s="104">
        <f>'натур показатели инновации+добр'!C258</f>
        <v>0</v>
      </c>
      <c r="D250" s="63">
        <f>'натур показатели инновации+добр'!D258</f>
        <v>0</v>
      </c>
      <c r="E250" s="159">
        <f>'патриотика0,3664'!D386</f>
        <v>0.3664</v>
      </c>
    </row>
    <row r="251" spans="1:5" hidden="1" x14ac:dyDescent="0.25">
      <c r="A251" s="695"/>
      <c r="B251" s="693"/>
      <c r="C251" s="104">
        <f>'натур показатели инновации+добр'!C259</f>
        <v>0</v>
      </c>
      <c r="D251" s="63">
        <f>'натур показатели инновации+добр'!D259</f>
        <v>0</v>
      </c>
      <c r="E251" s="159">
        <f>'патриотика0,3664'!D387</f>
        <v>0.3664</v>
      </c>
    </row>
    <row r="252" spans="1:5" hidden="1" x14ac:dyDescent="0.25">
      <c r="A252" s="695"/>
      <c r="B252" s="693"/>
      <c r="C252" s="104">
        <f>'натур показатели инновации+добр'!C260</f>
        <v>0</v>
      </c>
      <c r="D252" s="63">
        <f>'натур показатели инновации+добр'!D260</f>
        <v>0</v>
      </c>
      <c r="E252" s="159">
        <f>'патриотика0,3664'!D388</f>
        <v>0.3664</v>
      </c>
    </row>
    <row r="253" spans="1:5" hidden="1" x14ac:dyDescent="0.25">
      <c r="A253" s="695"/>
      <c r="B253" s="693"/>
      <c r="C253" s="104">
        <f>'натур показатели инновации+добр'!C261</f>
        <v>0</v>
      </c>
      <c r="D253" s="63">
        <f>'натур показатели инновации+добр'!D261</f>
        <v>0</v>
      </c>
      <c r="E253" s="159">
        <f>'патриотика0,3664'!D389</f>
        <v>0.3664</v>
      </c>
    </row>
    <row r="254" spans="1:5" hidden="1" x14ac:dyDescent="0.25">
      <c r="A254" s="695"/>
      <c r="B254" s="693"/>
      <c r="C254" s="104">
        <f>'натур показатели инновации+добр'!C262</f>
        <v>0</v>
      </c>
      <c r="D254" s="63">
        <f>'натур показатели инновации+добр'!D262</f>
        <v>0</v>
      </c>
      <c r="E254" s="159">
        <f>'патриотика0,3664'!D390</f>
        <v>0.3664</v>
      </c>
    </row>
    <row r="255" spans="1:5" hidden="1" x14ac:dyDescent="0.25">
      <c r="A255" s="695"/>
      <c r="B255" s="693"/>
      <c r="C255" s="104">
        <f>'натур показатели инновации+добр'!C263</f>
        <v>0</v>
      </c>
      <c r="D255" s="63">
        <f>'натур показатели инновации+добр'!D263</f>
        <v>0</v>
      </c>
      <c r="E255" s="159">
        <f>'патриотика0,3664'!D391</f>
        <v>0.3664</v>
      </c>
    </row>
    <row r="256" spans="1:5" hidden="1" x14ac:dyDescent="0.25">
      <c r="A256" s="695"/>
      <c r="B256" s="693"/>
      <c r="C256" s="104">
        <f>'натур показатели инновации+добр'!C264</f>
        <v>0</v>
      </c>
      <c r="D256" s="63">
        <f>'натур показатели инновации+добр'!D264</f>
        <v>0</v>
      </c>
      <c r="E256" s="159">
        <f>'патриотика0,3664'!D392</f>
        <v>0.3664</v>
      </c>
    </row>
    <row r="257" spans="1:5" hidden="1" x14ac:dyDescent="0.25">
      <c r="A257" s="695"/>
      <c r="B257" s="693"/>
      <c r="C257" s="104">
        <f>'натур показатели инновации+добр'!C265</f>
        <v>0</v>
      </c>
      <c r="D257" s="63">
        <f>'натур показатели инновации+добр'!D265</f>
        <v>0</v>
      </c>
      <c r="E257" s="159">
        <f>'патриотика0,3664'!D393</f>
        <v>0.3664</v>
      </c>
    </row>
    <row r="258" spans="1:5" hidden="1" x14ac:dyDescent="0.25">
      <c r="A258" s="695"/>
      <c r="B258" s="693"/>
      <c r="C258" s="104">
        <f>'натур показатели инновации+добр'!C266</f>
        <v>0</v>
      </c>
      <c r="D258" s="63">
        <f>'натур показатели инновации+добр'!D266</f>
        <v>0</v>
      </c>
      <c r="E258" s="159">
        <f>'патриотика0,3664'!D394</f>
        <v>0.3664</v>
      </c>
    </row>
    <row r="259" spans="1:5" hidden="1" x14ac:dyDescent="0.25">
      <c r="A259" s="695"/>
      <c r="B259" s="693"/>
      <c r="C259" s="104">
        <f>'натур показатели инновации+добр'!C267</f>
        <v>0</v>
      </c>
      <c r="D259" s="63">
        <f>'натур показатели инновации+добр'!D267</f>
        <v>0</v>
      </c>
      <c r="E259" s="159">
        <f>'патриотика0,3664'!D395</f>
        <v>0.3664</v>
      </c>
    </row>
    <row r="260" spans="1:5" hidden="1" x14ac:dyDescent="0.25">
      <c r="A260" s="695"/>
      <c r="B260" s="693"/>
      <c r="C260" s="104">
        <f>'натур показатели инновации+добр'!C268</f>
        <v>0</v>
      </c>
      <c r="D260" s="63">
        <f>'натур показатели инновации+добр'!D268</f>
        <v>0</v>
      </c>
      <c r="E260" s="159">
        <f>'патриотика0,3664'!D396</f>
        <v>0.3664</v>
      </c>
    </row>
    <row r="261" spans="1:5" hidden="1" x14ac:dyDescent="0.25">
      <c r="A261" s="695"/>
      <c r="B261" s="693"/>
      <c r="C261" s="104">
        <f>'натур показатели инновации+добр'!C269</f>
        <v>0</v>
      </c>
      <c r="D261" s="63">
        <f>'натур показатели инновации+добр'!D269</f>
        <v>0</v>
      </c>
      <c r="E261" s="159">
        <f>'патриотика0,3664'!D397</f>
        <v>0.3664</v>
      </c>
    </row>
    <row r="262" spans="1:5" hidden="1" x14ac:dyDescent="0.25">
      <c r="A262" s="695"/>
      <c r="B262" s="693"/>
      <c r="C262" s="104">
        <f>'натур показатели инновации+добр'!C270</f>
        <v>0</v>
      </c>
      <c r="D262" s="63">
        <f>'натур показатели инновации+добр'!D270</f>
        <v>0</v>
      </c>
      <c r="E262" s="159">
        <f>'патриотика0,3664'!D398</f>
        <v>0.3664</v>
      </c>
    </row>
    <row r="263" spans="1:5" hidden="1" x14ac:dyDescent="0.25">
      <c r="A263" s="695"/>
      <c r="B263" s="693"/>
      <c r="C263" s="104">
        <f>'натур показатели инновации+добр'!C271</f>
        <v>0</v>
      </c>
      <c r="D263" s="63">
        <f>'натур показатели инновации+добр'!D271</f>
        <v>0</v>
      </c>
      <c r="E263" s="159">
        <f>'патриотика0,3664'!D399</f>
        <v>0.3664</v>
      </c>
    </row>
    <row r="264" spans="1:5" hidden="1" x14ac:dyDescent="0.25">
      <c r="A264" s="695"/>
      <c r="B264" s="693"/>
      <c r="C264" s="104">
        <f>'натур показатели инновации+добр'!C272</f>
        <v>0</v>
      </c>
      <c r="D264" s="63">
        <f>'натур показатели инновации+добр'!D272</f>
        <v>0</v>
      </c>
      <c r="E264" s="159">
        <f>'патриотика0,3664'!D400</f>
        <v>0.3664</v>
      </c>
    </row>
    <row r="265" spans="1:5" hidden="1" x14ac:dyDescent="0.25">
      <c r="A265" s="695"/>
      <c r="B265" s="693"/>
      <c r="C265" s="104">
        <f>'натур показатели инновации+добр'!C273</f>
        <v>0</v>
      </c>
      <c r="D265" s="63">
        <f>'натур показатели инновации+добр'!D273</f>
        <v>0</v>
      </c>
      <c r="E265" s="159">
        <f>'патриотика0,3664'!D401</f>
        <v>0.3664</v>
      </c>
    </row>
    <row r="266" spans="1:5" hidden="1" x14ac:dyDescent="0.25">
      <c r="A266" s="695"/>
      <c r="B266" s="693"/>
      <c r="C266" s="104">
        <f>'натур показатели инновации+добр'!C274</f>
        <v>0</v>
      </c>
      <c r="D266" s="63">
        <f>'натур показатели инновации+добр'!D274</f>
        <v>0</v>
      </c>
      <c r="E266" s="159">
        <f>'патриотика0,3664'!D402</f>
        <v>0.3664</v>
      </c>
    </row>
    <row r="267" spans="1:5" hidden="1" x14ac:dyDescent="0.25">
      <c r="A267" s="695"/>
      <c r="B267" s="693"/>
      <c r="C267" s="104">
        <f>'натур показатели инновации+добр'!C275</f>
        <v>0</v>
      </c>
      <c r="D267" s="63">
        <f>'натур показатели инновации+добр'!D275</f>
        <v>0</v>
      </c>
      <c r="E267" s="159">
        <f>'патриотика0,3664'!D403</f>
        <v>0.3664</v>
      </c>
    </row>
    <row r="268" spans="1:5" hidden="1" x14ac:dyDescent="0.25">
      <c r="A268" s="695"/>
      <c r="B268" s="693"/>
      <c r="C268" s="104">
        <f>'натур показатели инновации+добр'!C276</f>
        <v>0</v>
      </c>
      <c r="D268" s="63">
        <f>'натур показатели инновации+добр'!D276</f>
        <v>0</v>
      </c>
      <c r="E268" s="159">
        <f>'патриотика0,3664'!D404</f>
        <v>0.3664</v>
      </c>
    </row>
    <row r="269" spans="1:5" hidden="1" x14ac:dyDescent="0.25">
      <c r="A269" s="695"/>
      <c r="B269" s="693"/>
      <c r="C269" s="104">
        <f>'натур показатели инновации+добр'!C277</f>
        <v>0</v>
      </c>
      <c r="D269" s="63">
        <f>'натур показатели инновации+добр'!D277</f>
        <v>0</v>
      </c>
      <c r="E269" s="159">
        <f>'патриотика0,3664'!D405</f>
        <v>0.3664</v>
      </c>
    </row>
    <row r="270" spans="1:5" hidden="1" x14ac:dyDescent="0.25">
      <c r="A270" s="695"/>
      <c r="B270" s="693"/>
      <c r="C270" s="104">
        <f>'натур показатели инновации+добр'!C278</f>
        <v>0</v>
      </c>
      <c r="D270" s="63">
        <f>'натур показатели инновации+добр'!D278</f>
        <v>0</v>
      </c>
      <c r="E270" s="159">
        <f>'патриотика0,3664'!D406</f>
        <v>0.3664</v>
      </c>
    </row>
    <row r="271" spans="1:5" hidden="1" x14ac:dyDescent="0.25">
      <c r="A271" s="695"/>
      <c r="B271" s="693"/>
      <c r="C271" s="104">
        <f>'натур показатели инновации+добр'!C279</f>
        <v>0</v>
      </c>
      <c r="D271" s="63">
        <f>'натур показатели инновации+добр'!D279</f>
        <v>0</v>
      </c>
      <c r="E271" s="159">
        <f>'патриотика0,3664'!D407</f>
        <v>0.3664</v>
      </c>
    </row>
    <row r="272" spans="1:5" hidden="1" x14ac:dyDescent="0.25">
      <c r="A272" s="695"/>
      <c r="B272" s="693"/>
      <c r="C272" s="104">
        <f>'натур показатели инновации+добр'!C280</f>
        <v>0</v>
      </c>
      <c r="D272" s="63">
        <f>'натур показатели инновации+добр'!D280</f>
        <v>0</v>
      </c>
      <c r="E272" s="159">
        <f>'патриотика0,3664'!D408</f>
        <v>0.3664</v>
      </c>
    </row>
    <row r="273" spans="1:5" hidden="1" x14ac:dyDescent="0.25">
      <c r="A273" s="695"/>
      <c r="B273" s="693"/>
      <c r="C273" s="104">
        <f>'натур показатели инновации+добр'!C281</f>
        <v>0</v>
      </c>
      <c r="D273" s="63">
        <f>'натур показатели инновации+добр'!D281</f>
        <v>0</v>
      </c>
      <c r="E273" s="159">
        <f>'патриотика0,3664'!D409</f>
        <v>0.3664</v>
      </c>
    </row>
    <row r="274" spans="1:5" hidden="1" x14ac:dyDescent="0.25">
      <c r="A274" s="695"/>
      <c r="B274" s="693"/>
      <c r="C274" s="104">
        <f>'натур показатели инновации+добр'!C282</f>
        <v>0</v>
      </c>
      <c r="D274" s="63">
        <f>'натур показатели инновации+добр'!D282</f>
        <v>0</v>
      </c>
      <c r="E274" s="159">
        <f>'патриотика0,3664'!D410</f>
        <v>0.3664</v>
      </c>
    </row>
    <row r="275" spans="1:5" hidden="1" x14ac:dyDescent="0.25">
      <c r="A275" s="695"/>
      <c r="B275" s="693"/>
      <c r="C275" s="104">
        <f>'натур показатели инновации+добр'!C283</f>
        <v>0</v>
      </c>
      <c r="D275" s="63">
        <f>'натур показатели инновации+добр'!D283</f>
        <v>0</v>
      </c>
      <c r="E275" s="159">
        <f>'патриотика0,3664'!D411</f>
        <v>0.3664</v>
      </c>
    </row>
    <row r="276" spans="1:5" ht="33.75" hidden="1" customHeight="1" x14ac:dyDescent="0.25">
      <c r="A276" s="695"/>
      <c r="B276" s="693"/>
      <c r="C276" s="104">
        <f>'натур показатели инновации+добр'!C284</f>
        <v>0</v>
      </c>
      <c r="D276" s="63">
        <f>'натур показатели инновации+добр'!D284</f>
        <v>0</v>
      </c>
      <c r="E276" s="159">
        <f>'патриотика0,3664'!D412</f>
        <v>0.3664</v>
      </c>
    </row>
    <row r="277" spans="1:5" hidden="1" x14ac:dyDescent="0.25">
      <c r="A277" s="695"/>
      <c r="B277" s="693"/>
      <c r="C277" s="104">
        <f>'натур показатели инновации+добр'!C285</f>
        <v>0</v>
      </c>
      <c r="D277" s="63">
        <f>'натур показатели инновации+добр'!D285</f>
        <v>0</v>
      </c>
      <c r="E277" s="159">
        <f>'патриотика0,3664'!D413</f>
        <v>0.3664</v>
      </c>
    </row>
    <row r="278" spans="1:5" hidden="1" x14ac:dyDescent="0.25">
      <c r="A278" s="695"/>
      <c r="B278" s="693"/>
      <c r="C278" s="104">
        <f>'натур показатели инновации+добр'!C286</f>
        <v>0</v>
      </c>
      <c r="D278" s="63">
        <f>'натур показатели инновации+добр'!D286</f>
        <v>0</v>
      </c>
      <c r="E278" s="159">
        <f>'патриотика0,3664'!D414</f>
        <v>0.3664</v>
      </c>
    </row>
    <row r="279" spans="1:5" hidden="1" x14ac:dyDescent="0.25">
      <c r="A279" s="695"/>
      <c r="B279" s="693"/>
      <c r="C279" s="104">
        <f>'натур показатели инновации+добр'!C287</f>
        <v>0</v>
      </c>
      <c r="D279" s="63">
        <f>'натур показатели инновации+добр'!D287</f>
        <v>0</v>
      </c>
      <c r="E279" s="159">
        <f>'патриотика0,3664'!D415</f>
        <v>0.3664</v>
      </c>
    </row>
    <row r="280" spans="1:5" hidden="1" x14ac:dyDescent="0.25">
      <c r="A280" s="695"/>
      <c r="B280" s="693"/>
      <c r="C280" s="104">
        <f>'натур показатели инновации+добр'!C288</f>
        <v>0</v>
      </c>
      <c r="D280" s="63">
        <f>'натур показатели инновации+добр'!D288</f>
        <v>0</v>
      </c>
      <c r="E280" s="159">
        <f>'патриотика0,3664'!D416</f>
        <v>0.3664</v>
      </c>
    </row>
    <row r="281" spans="1:5" hidden="1" x14ac:dyDescent="0.25">
      <c r="A281" s="695"/>
      <c r="B281" s="693"/>
      <c r="C281" s="104">
        <f>'натур показатели инновации+добр'!C289</f>
        <v>0</v>
      </c>
      <c r="D281" s="63">
        <f>'натур показатели инновации+добр'!D289</f>
        <v>0</v>
      </c>
      <c r="E281" s="159">
        <f>'патриотика0,3664'!D417</f>
        <v>0.3664</v>
      </c>
    </row>
    <row r="282" spans="1:5" hidden="1" x14ac:dyDescent="0.25">
      <c r="A282" s="695"/>
      <c r="B282" s="693"/>
      <c r="C282" s="104">
        <f>'натур показатели инновации+добр'!C290</f>
        <v>0</v>
      </c>
      <c r="D282" s="63">
        <f>'натур показатели инновации+добр'!D290</f>
        <v>0</v>
      </c>
      <c r="E282" s="159">
        <f>'патриотика0,3664'!D418</f>
        <v>0.3664</v>
      </c>
    </row>
    <row r="283" spans="1:5" hidden="1" x14ac:dyDescent="0.25">
      <c r="A283" s="695"/>
      <c r="B283" s="693"/>
      <c r="C283" s="104">
        <f>'натур показатели инновации+добр'!C291</f>
        <v>0</v>
      </c>
      <c r="D283" s="63">
        <f>'натур показатели инновации+добр'!D291</f>
        <v>0</v>
      </c>
      <c r="E283" s="159">
        <f>'патриотика0,3664'!D419</f>
        <v>0.3664</v>
      </c>
    </row>
    <row r="284" spans="1:5" hidden="1" x14ac:dyDescent="0.25">
      <c r="A284" s="695"/>
      <c r="B284" s="693"/>
      <c r="C284" s="104">
        <f>'натур показатели инновации+добр'!C292</f>
        <v>0</v>
      </c>
      <c r="D284" s="63">
        <f>'натур показатели инновации+добр'!D292</f>
        <v>0</v>
      </c>
      <c r="E284" s="159">
        <f>'патриотика0,3664'!D420</f>
        <v>0.3664</v>
      </c>
    </row>
    <row r="285" spans="1:5" hidden="1" x14ac:dyDescent="0.25">
      <c r="A285" s="695"/>
      <c r="B285" s="693"/>
      <c r="C285" s="104">
        <f>'натур показатели инновации+добр'!C293</f>
        <v>0</v>
      </c>
      <c r="D285" s="63">
        <f>'натур показатели инновации+добр'!D293</f>
        <v>0</v>
      </c>
      <c r="E285" s="159">
        <f>'патриотика0,3664'!D421</f>
        <v>0.3664</v>
      </c>
    </row>
    <row r="286" spans="1:5" hidden="1" x14ac:dyDescent="0.25">
      <c r="A286" s="695"/>
      <c r="B286" s="693"/>
      <c r="C286" s="104">
        <f>'натур показатели инновации+добр'!C294</f>
        <v>0</v>
      </c>
      <c r="D286" s="63">
        <f>'натур показатели инновации+добр'!D294</f>
        <v>0</v>
      </c>
      <c r="E286" s="159">
        <f>'патриотика0,3664'!D422</f>
        <v>0.3664</v>
      </c>
    </row>
    <row r="287" spans="1:5" hidden="1" x14ac:dyDescent="0.25">
      <c r="A287" s="695"/>
      <c r="B287" s="693"/>
      <c r="C287" s="104">
        <f>'натур показатели инновации+добр'!C295</f>
        <v>0</v>
      </c>
      <c r="D287" s="63">
        <f>'натур показатели инновации+добр'!D295</f>
        <v>0</v>
      </c>
      <c r="E287" s="159">
        <f>'патриотика0,3664'!D423</f>
        <v>0.3664</v>
      </c>
    </row>
    <row r="288" spans="1:5" hidden="1" x14ac:dyDescent="0.25">
      <c r="A288" s="695"/>
      <c r="B288" s="693"/>
      <c r="C288" s="104">
        <f>'натур показатели инновации+добр'!C296</f>
        <v>0</v>
      </c>
      <c r="D288" s="63">
        <f>'натур показатели инновации+добр'!D296</f>
        <v>0</v>
      </c>
      <c r="E288" s="159">
        <f>'патриотика0,3664'!D424</f>
        <v>0.3664</v>
      </c>
    </row>
    <row r="289" spans="1:5" hidden="1" x14ac:dyDescent="0.25">
      <c r="A289" s="695"/>
      <c r="B289" s="693"/>
      <c r="C289" s="104">
        <f>'натур показатели инновации+добр'!C297</f>
        <v>0</v>
      </c>
      <c r="D289" s="63">
        <f>'натур показатели инновации+добр'!D297</f>
        <v>0</v>
      </c>
      <c r="E289" s="159">
        <f>'патриотика0,3664'!D425</f>
        <v>0.3664</v>
      </c>
    </row>
    <row r="290" spans="1:5" hidden="1" x14ac:dyDescent="0.25">
      <c r="A290" s="695"/>
      <c r="B290" s="693"/>
      <c r="C290" s="104">
        <f>'натур показатели инновации+добр'!C298</f>
        <v>0</v>
      </c>
      <c r="D290" s="63">
        <f>'натур показатели инновации+добр'!D298</f>
        <v>0</v>
      </c>
      <c r="E290" s="159">
        <f>'патриотика0,3664'!D426</f>
        <v>0.3664</v>
      </c>
    </row>
    <row r="291" spans="1:5" hidden="1" x14ac:dyDescent="0.25">
      <c r="A291" s="695"/>
      <c r="B291" s="693"/>
      <c r="C291" s="104">
        <f>'натур показатели инновации+добр'!C299</f>
        <v>0</v>
      </c>
      <c r="D291" s="63">
        <f>'натур показатели инновации+добр'!D299</f>
        <v>0</v>
      </c>
      <c r="E291" s="159">
        <f>'патриотика0,3664'!D427</f>
        <v>0.3664</v>
      </c>
    </row>
    <row r="292" spans="1:5" hidden="1" x14ac:dyDescent="0.25">
      <c r="A292" s="695"/>
      <c r="B292" s="693"/>
      <c r="C292" s="104">
        <f>'натур показатели инновации+добр'!C300</f>
        <v>0</v>
      </c>
      <c r="D292" s="63">
        <f>'натур показатели инновации+добр'!D300</f>
        <v>0</v>
      </c>
      <c r="E292" s="159">
        <f>'патриотика0,3664'!D428</f>
        <v>0.3664</v>
      </c>
    </row>
    <row r="293" spans="1:5" hidden="1" x14ac:dyDescent="0.25">
      <c r="A293" s="695"/>
      <c r="B293" s="693"/>
      <c r="C293" s="104">
        <f>'натур показатели инновации+добр'!C301</f>
        <v>0</v>
      </c>
      <c r="D293" s="63">
        <f>'натур показатели инновации+добр'!D301</f>
        <v>0</v>
      </c>
      <c r="E293" s="159">
        <f>'патриотика0,3664'!D429</f>
        <v>0.3664</v>
      </c>
    </row>
    <row r="294" spans="1:5" hidden="1" x14ac:dyDescent="0.25">
      <c r="A294" s="695"/>
      <c r="B294" s="693"/>
      <c r="C294" s="104">
        <f>'натур показатели инновации+добр'!C302</f>
        <v>0</v>
      </c>
      <c r="D294" s="63">
        <f>'натур показатели инновации+добр'!D302</f>
        <v>0</v>
      </c>
      <c r="E294" s="159">
        <f>'патриотика0,3664'!D430</f>
        <v>0.3664</v>
      </c>
    </row>
    <row r="295" spans="1:5" hidden="1" x14ac:dyDescent="0.25">
      <c r="A295" s="695"/>
      <c r="B295" s="693"/>
      <c r="C295" s="104">
        <f>'натур показатели инновации+добр'!C303</f>
        <v>0</v>
      </c>
      <c r="D295" s="63">
        <f>'натур показатели инновации+добр'!D303</f>
        <v>0</v>
      </c>
      <c r="E295" s="159">
        <f>'патриотика0,3664'!D431</f>
        <v>0.3664</v>
      </c>
    </row>
    <row r="296" spans="1:5" hidden="1" x14ac:dyDescent="0.25">
      <c r="A296" s="695"/>
      <c r="B296" s="693"/>
      <c r="C296" s="104">
        <f>'натур показатели инновации+добр'!C304</f>
        <v>0</v>
      </c>
      <c r="D296" s="63">
        <f>'натур показатели инновации+добр'!D304</f>
        <v>0</v>
      </c>
      <c r="E296" s="159">
        <f>'патриотика0,3664'!D432</f>
        <v>0.3664</v>
      </c>
    </row>
    <row r="297" spans="1:5" hidden="1" x14ac:dyDescent="0.25">
      <c r="A297" s="695"/>
      <c r="B297" s="693"/>
      <c r="C297" s="104">
        <f>'натур показатели инновации+добр'!C305</f>
        <v>0</v>
      </c>
      <c r="D297" s="63">
        <f>'натур показатели инновации+добр'!D305</f>
        <v>0</v>
      </c>
      <c r="E297" s="159">
        <f>'патриотика0,3664'!D433</f>
        <v>0.3664</v>
      </c>
    </row>
    <row r="298" spans="1:5" hidden="1" x14ac:dyDescent="0.25">
      <c r="A298" s="695"/>
      <c r="B298" s="693"/>
      <c r="C298" s="104">
        <f>'натур показатели инновации+добр'!C306</f>
        <v>0</v>
      </c>
      <c r="D298" s="63">
        <f>'натур показатели инновации+добр'!D306</f>
        <v>0</v>
      </c>
      <c r="E298" s="159">
        <f>'патриотика0,3664'!D434</f>
        <v>0.3664</v>
      </c>
    </row>
    <row r="299" spans="1:5" hidden="1" x14ac:dyDescent="0.25">
      <c r="A299" s="695"/>
      <c r="B299" s="693"/>
      <c r="C299" s="104">
        <f>'натур показатели инновации+добр'!C307</f>
        <v>0</v>
      </c>
      <c r="D299" s="63">
        <f>'натур показатели инновации+добр'!D307</f>
        <v>0</v>
      </c>
      <c r="E299" s="159">
        <f>'патриотика0,3664'!D435</f>
        <v>0.3664</v>
      </c>
    </row>
    <row r="300" spans="1:5" hidden="1" x14ac:dyDescent="0.25">
      <c r="A300" s="695"/>
      <c r="B300" s="693"/>
      <c r="C300" s="104">
        <f>'натур показатели инновации+добр'!C308</f>
        <v>0</v>
      </c>
      <c r="D300" s="63">
        <f>'натур показатели инновации+добр'!D308</f>
        <v>0</v>
      </c>
      <c r="E300" s="159">
        <f>'патриотика0,3664'!D436</f>
        <v>0.3664</v>
      </c>
    </row>
    <row r="301" spans="1:5" hidden="1" x14ac:dyDescent="0.25">
      <c r="A301" s="695"/>
      <c r="B301" s="693"/>
      <c r="C301" s="104">
        <f>'натур показатели инновации+добр'!C309</f>
        <v>0</v>
      </c>
      <c r="D301" s="63">
        <f>'натур показатели инновации+добр'!D309</f>
        <v>0</v>
      </c>
      <c r="E301" s="159">
        <f>'патриотика0,3664'!D437</f>
        <v>0.3664</v>
      </c>
    </row>
    <row r="302" spans="1:5" hidden="1" x14ac:dyDescent="0.25">
      <c r="A302" s="695"/>
      <c r="B302" s="693"/>
      <c r="C302" s="104">
        <f>'натур показатели инновации+добр'!C310</f>
        <v>0</v>
      </c>
      <c r="D302" s="63">
        <f>'натур показатели инновации+добр'!D310</f>
        <v>0</v>
      </c>
      <c r="E302" s="159">
        <f>'патриотика0,3664'!D438</f>
        <v>0.3664</v>
      </c>
    </row>
    <row r="303" spans="1:5" hidden="1" x14ac:dyDescent="0.25">
      <c r="A303" s="695"/>
      <c r="B303" s="693"/>
      <c r="C303" s="104">
        <f>'натур показатели инновации+добр'!C311</f>
        <v>0</v>
      </c>
      <c r="D303" s="63">
        <f>'натур показатели инновации+добр'!D311</f>
        <v>0</v>
      </c>
      <c r="E303" s="159">
        <f>'патриотика0,3664'!D439</f>
        <v>0.3664</v>
      </c>
    </row>
    <row r="304" spans="1:5" hidden="1" x14ac:dyDescent="0.25">
      <c r="A304" s="695"/>
      <c r="B304" s="693"/>
      <c r="C304" s="104">
        <f>'натур показатели инновации+добр'!C312</f>
        <v>0</v>
      </c>
      <c r="D304" s="63">
        <f>'натур показатели инновации+добр'!D312</f>
        <v>0</v>
      </c>
      <c r="E304" s="159">
        <f>'патриотика0,3664'!D440</f>
        <v>0.3664</v>
      </c>
    </row>
    <row r="305" spans="1:5" hidden="1" x14ac:dyDescent="0.25">
      <c r="A305" s="695"/>
      <c r="B305" s="693"/>
      <c r="C305" s="104">
        <f>'натур показатели инновации+добр'!C313</f>
        <v>0</v>
      </c>
      <c r="D305" s="63">
        <f>'натур показатели инновации+добр'!D313</f>
        <v>0</v>
      </c>
      <c r="E305" s="159">
        <f>'патриотика0,3664'!D441</f>
        <v>0.3664</v>
      </c>
    </row>
    <row r="306" spans="1:5" hidden="1" x14ac:dyDescent="0.25">
      <c r="A306" s="695"/>
      <c r="B306" s="693"/>
      <c r="C306" s="104">
        <f>'натур показатели инновации+добр'!C314</f>
        <v>0</v>
      </c>
      <c r="D306" s="63">
        <f>'натур показатели инновации+добр'!D314</f>
        <v>0</v>
      </c>
      <c r="E306" s="159">
        <f>'патриотика0,3664'!D442</f>
        <v>0.3664</v>
      </c>
    </row>
    <row r="307" spans="1:5" hidden="1" x14ac:dyDescent="0.25">
      <c r="A307" s="695"/>
      <c r="B307" s="693"/>
      <c r="C307" s="104">
        <f>'натур показатели инновации+добр'!C315</f>
        <v>0</v>
      </c>
      <c r="D307" s="63">
        <f>'натур показатели инновации+добр'!D315</f>
        <v>0</v>
      </c>
      <c r="E307" s="159">
        <f>'патриотика0,3664'!D443</f>
        <v>0.3664</v>
      </c>
    </row>
    <row r="308" spans="1:5" hidden="1" x14ac:dyDescent="0.25">
      <c r="A308" s="695"/>
      <c r="B308" s="693"/>
      <c r="C308" s="104">
        <f>'натур показатели инновации+добр'!C316</f>
        <v>0</v>
      </c>
      <c r="D308" s="63">
        <f>'натур показатели инновации+добр'!D316</f>
        <v>0</v>
      </c>
      <c r="E308" s="159">
        <f>'патриотика0,3664'!D444</f>
        <v>0.3664</v>
      </c>
    </row>
    <row r="309" spans="1:5" hidden="1" x14ac:dyDescent="0.25">
      <c r="A309" s="695"/>
      <c r="B309" s="693"/>
      <c r="C309" s="104">
        <f>'натур показатели инновации+добр'!C317</f>
        <v>0</v>
      </c>
      <c r="D309" s="63">
        <f>'натур показатели инновации+добр'!D317</f>
        <v>0</v>
      </c>
      <c r="E309" s="159">
        <f>'патриотика0,3664'!D445</f>
        <v>0.3664</v>
      </c>
    </row>
    <row r="310" spans="1:5" hidden="1" x14ac:dyDescent="0.25">
      <c r="A310" s="695"/>
      <c r="B310" s="693"/>
      <c r="C310" s="104">
        <f>'натур показатели инновации+добр'!C318</f>
        <v>0</v>
      </c>
      <c r="D310" s="63">
        <f>'натур показатели инновации+добр'!D318</f>
        <v>0</v>
      </c>
      <c r="E310" s="159">
        <f>'патриотика0,3664'!D446</f>
        <v>0.3664</v>
      </c>
    </row>
    <row r="311" spans="1:5" hidden="1" x14ac:dyDescent="0.25">
      <c r="A311" s="695"/>
      <c r="B311" s="693"/>
      <c r="C311" s="104">
        <f>'натур показатели инновации+добр'!C319</f>
        <v>0</v>
      </c>
      <c r="D311" s="63">
        <f>'натур показатели инновации+добр'!D319</f>
        <v>0</v>
      </c>
      <c r="E311" s="159">
        <f>'патриотика0,3664'!D447</f>
        <v>0.3664</v>
      </c>
    </row>
    <row r="312" spans="1:5" hidden="1" x14ac:dyDescent="0.25">
      <c r="A312" s="695"/>
      <c r="B312" s="693"/>
      <c r="C312" s="104">
        <f>'натур показатели инновации+добр'!C320</f>
        <v>0</v>
      </c>
      <c r="D312" s="63">
        <f>'натур показатели инновации+добр'!D320</f>
        <v>0</v>
      </c>
      <c r="E312" s="159">
        <f>'патриотика0,3664'!D448</f>
        <v>0.3664</v>
      </c>
    </row>
    <row r="313" spans="1:5" hidden="1" x14ac:dyDescent="0.25">
      <c r="A313" s="695"/>
      <c r="B313" s="693"/>
      <c r="C313" s="104">
        <f>'натур показатели инновации+добр'!C321</f>
        <v>0</v>
      </c>
      <c r="D313" s="63">
        <f>'натур показатели инновации+добр'!D321</f>
        <v>0</v>
      </c>
      <c r="E313" s="159">
        <f>'патриотика0,3664'!D449</f>
        <v>0.3664</v>
      </c>
    </row>
    <row r="314" spans="1:5" hidden="1" x14ac:dyDescent="0.25">
      <c r="A314" s="695"/>
      <c r="B314" s="693"/>
      <c r="C314" s="104">
        <f>'натур показатели инновации+добр'!C322</f>
        <v>0</v>
      </c>
      <c r="D314" s="63">
        <f>'натур показатели инновации+добр'!D322</f>
        <v>0</v>
      </c>
      <c r="E314" s="159">
        <f>'патриотика0,3664'!D450</f>
        <v>0.3664</v>
      </c>
    </row>
    <row r="315" spans="1:5" hidden="1" x14ac:dyDescent="0.25">
      <c r="A315" s="695"/>
      <c r="B315" s="693"/>
      <c r="C315" s="104">
        <f>'натур показатели инновации+добр'!C323</f>
        <v>0</v>
      </c>
      <c r="D315" s="63">
        <f>'натур показатели инновации+добр'!D323</f>
        <v>0</v>
      </c>
      <c r="E315" s="159">
        <f>'патриотика0,3664'!D451</f>
        <v>0.3664</v>
      </c>
    </row>
    <row r="316" spans="1:5" hidden="1" x14ac:dyDescent="0.25">
      <c r="A316" s="695"/>
      <c r="B316" s="693"/>
      <c r="C316" s="104">
        <f>'натур показатели инновации+добр'!C324</f>
        <v>0</v>
      </c>
      <c r="D316" s="63">
        <f>'натур показатели инновации+добр'!D324</f>
        <v>0</v>
      </c>
      <c r="E316" s="159">
        <f>'патриотика0,3664'!D452</f>
        <v>0.3664</v>
      </c>
    </row>
    <row r="317" spans="1:5" hidden="1" x14ac:dyDescent="0.25">
      <c r="A317" s="695"/>
      <c r="B317" s="693"/>
      <c r="C317" s="104">
        <f>'натур показатели инновации+добр'!C325</f>
        <v>0</v>
      </c>
      <c r="D317" s="63">
        <f>'натур показатели инновации+добр'!D325</f>
        <v>0</v>
      </c>
      <c r="E317" s="159">
        <f>'патриотика0,3664'!D453</f>
        <v>0.3664</v>
      </c>
    </row>
    <row r="318" spans="1:5" hidden="1" x14ac:dyDescent="0.25">
      <c r="A318" s="695"/>
      <c r="B318" s="693"/>
      <c r="C318" s="104">
        <f>'натур показатели инновации+добр'!C326</f>
        <v>0</v>
      </c>
      <c r="D318" s="63">
        <f>'натур показатели инновации+добр'!D326</f>
        <v>0</v>
      </c>
      <c r="E318" s="159">
        <f>'патриотика0,3664'!D454</f>
        <v>0.3664</v>
      </c>
    </row>
    <row r="319" spans="1:5" hidden="1" x14ac:dyDescent="0.25">
      <c r="A319" s="695"/>
      <c r="B319" s="693"/>
      <c r="C319" s="104">
        <f>'натур показатели инновации+добр'!C327</f>
        <v>0</v>
      </c>
      <c r="D319" s="63">
        <f>'натур показатели инновации+добр'!D327</f>
        <v>0</v>
      </c>
      <c r="E319" s="159">
        <f>'патриотика0,3664'!D455</f>
        <v>0.3664</v>
      </c>
    </row>
    <row r="320" spans="1:5" hidden="1" x14ac:dyDescent="0.25">
      <c r="A320" s="695"/>
      <c r="B320" s="693"/>
      <c r="C320" s="104">
        <f>'натур показатели инновации+добр'!C328</f>
        <v>0</v>
      </c>
      <c r="D320" s="63">
        <f>'натур показатели инновации+добр'!D328</f>
        <v>0</v>
      </c>
      <c r="E320" s="159">
        <f>'патриотика0,3664'!D456</f>
        <v>0.3664</v>
      </c>
    </row>
    <row r="321" spans="1:5" hidden="1" x14ac:dyDescent="0.25">
      <c r="A321" s="695"/>
      <c r="B321" s="693"/>
      <c r="C321" s="104">
        <f>'натур показатели инновации+добр'!C329</f>
        <v>0</v>
      </c>
      <c r="D321" s="63">
        <f>'натур показатели инновации+добр'!D329</f>
        <v>0</v>
      </c>
      <c r="E321" s="159">
        <f>'патриотика0,3664'!D457</f>
        <v>0.3664</v>
      </c>
    </row>
    <row r="322" spans="1:5" hidden="1" x14ac:dyDescent="0.25">
      <c r="A322" s="695"/>
      <c r="B322" s="693"/>
      <c r="C322" s="104">
        <f>'натур показатели инновации+добр'!C330</f>
        <v>0</v>
      </c>
      <c r="D322" s="63">
        <f>'натур показатели инновации+добр'!D330</f>
        <v>0</v>
      </c>
      <c r="E322" s="159">
        <f>'патриотика0,3664'!D458</f>
        <v>0.3664</v>
      </c>
    </row>
    <row r="323" spans="1:5" hidden="1" x14ac:dyDescent="0.25">
      <c r="A323" s="695"/>
      <c r="B323" s="693"/>
      <c r="C323" s="104">
        <f>'натур показатели инновации+добр'!C331</f>
        <v>0</v>
      </c>
      <c r="D323" s="63">
        <f>'натур показатели инновации+добр'!D331</f>
        <v>0</v>
      </c>
      <c r="E323" s="159">
        <f>'патриотика0,3664'!D459</f>
        <v>0.3664</v>
      </c>
    </row>
    <row r="324" spans="1:5" hidden="1" x14ac:dyDescent="0.25">
      <c r="A324" s="695"/>
      <c r="B324" s="693"/>
      <c r="C324" s="104">
        <f>'натур показатели инновации+добр'!C332</f>
        <v>0</v>
      </c>
      <c r="D324" s="63">
        <f>'натур показатели инновации+добр'!D332</f>
        <v>0</v>
      </c>
      <c r="E324" s="159">
        <f>'патриотика0,3664'!D460</f>
        <v>0.3664</v>
      </c>
    </row>
    <row r="325" spans="1:5" hidden="1" x14ac:dyDescent="0.25">
      <c r="A325" s="695"/>
      <c r="B325" s="693"/>
      <c r="C325" s="104">
        <f>'натур показатели инновации+добр'!C333</f>
        <v>0</v>
      </c>
      <c r="D325" s="63">
        <f>'натур показатели инновации+добр'!D333</f>
        <v>0</v>
      </c>
      <c r="E325" s="159">
        <f>'патриотика0,3664'!D461</f>
        <v>0.3664</v>
      </c>
    </row>
    <row r="326" spans="1:5" hidden="1" x14ac:dyDescent="0.25">
      <c r="A326" s="695"/>
      <c r="B326" s="693"/>
      <c r="C326" s="104">
        <f>'натур показатели инновации+добр'!C334</f>
        <v>0</v>
      </c>
      <c r="D326" s="63">
        <f>'натур показатели инновации+добр'!D334</f>
        <v>0</v>
      </c>
      <c r="E326" s="159">
        <f>'патриотика0,3664'!D462</f>
        <v>0.3664</v>
      </c>
    </row>
    <row r="327" spans="1:5" hidden="1" x14ac:dyDescent="0.25">
      <c r="A327" s="695"/>
      <c r="B327" s="693"/>
      <c r="C327" s="104">
        <f>'натур показатели инновации+добр'!C335</f>
        <v>0</v>
      </c>
      <c r="D327" s="63">
        <f>'натур показатели инновации+добр'!D335</f>
        <v>0</v>
      </c>
      <c r="E327" s="159">
        <f>'патриотика0,3664'!D463</f>
        <v>0.3664</v>
      </c>
    </row>
    <row r="328" spans="1:5" hidden="1" x14ac:dyDescent="0.25">
      <c r="A328" s="695"/>
      <c r="B328" s="693"/>
      <c r="C328" s="104">
        <f>'натур показатели инновации+добр'!C336</f>
        <v>0</v>
      </c>
      <c r="D328" s="63">
        <f>'натур показатели инновации+добр'!D336</f>
        <v>0</v>
      </c>
      <c r="E328" s="159">
        <f>'патриотика0,3664'!D464</f>
        <v>0.3664</v>
      </c>
    </row>
    <row r="329" spans="1:5" hidden="1" x14ac:dyDescent="0.25">
      <c r="A329" s="695"/>
      <c r="B329" s="693"/>
      <c r="C329" s="104">
        <f>'натур показатели инновации+добр'!C337</f>
        <v>0</v>
      </c>
      <c r="D329" s="63">
        <f>'натур показатели инновации+добр'!D337</f>
        <v>0</v>
      </c>
      <c r="E329" s="159">
        <f>'патриотика0,3664'!D465</f>
        <v>0.3664</v>
      </c>
    </row>
    <row r="330" spans="1:5" hidden="1" x14ac:dyDescent="0.25">
      <c r="A330" s="695"/>
      <c r="B330" s="693"/>
      <c r="C330" s="104">
        <f>'натур показатели инновации+добр'!C338</f>
        <v>0</v>
      </c>
      <c r="D330" s="63">
        <f>'натур показатели инновации+добр'!D338</f>
        <v>0</v>
      </c>
      <c r="E330" s="159">
        <f>'патриотика0,3664'!D466</f>
        <v>0.3664</v>
      </c>
    </row>
    <row r="331" spans="1:5" hidden="1" x14ac:dyDescent="0.25">
      <c r="A331" s="695"/>
      <c r="B331" s="693"/>
      <c r="C331" s="104">
        <f>'натур показатели инновации+добр'!C339</f>
        <v>0</v>
      </c>
      <c r="D331" s="63">
        <f>'натур показатели инновации+добр'!D339</f>
        <v>0</v>
      </c>
      <c r="E331" s="159">
        <f>'патриотика0,3664'!D467</f>
        <v>0.3664</v>
      </c>
    </row>
    <row r="332" spans="1:5" hidden="1" x14ac:dyDescent="0.25">
      <c r="A332" s="695"/>
      <c r="B332" s="693"/>
      <c r="C332" s="104">
        <f>'натур показатели инновации+добр'!C340</f>
        <v>0</v>
      </c>
      <c r="D332" s="63">
        <f>'натур показатели инновации+добр'!D340</f>
        <v>0</v>
      </c>
      <c r="E332" s="159">
        <f>'патриотика0,3664'!D468</f>
        <v>0.3664</v>
      </c>
    </row>
    <row r="333" spans="1:5" hidden="1" x14ac:dyDescent="0.25">
      <c r="A333" s="695"/>
      <c r="B333" s="693"/>
      <c r="C333" s="104">
        <f>'натур показатели инновации+добр'!C341</f>
        <v>0</v>
      </c>
      <c r="D333" s="63">
        <f>'натур показатели инновации+добр'!D341</f>
        <v>0</v>
      </c>
      <c r="E333" s="159">
        <f>'патриотика0,3664'!D469</f>
        <v>0.3664</v>
      </c>
    </row>
    <row r="334" spans="1:5" hidden="1" x14ac:dyDescent="0.25">
      <c r="A334" s="695"/>
      <c r="B334" s="693"/>
      <c r="C334" s="104">
        <f>'натур показатели инновации+добр'!C342</f>
        <v>0</v>
      </c>
      <c r="D334" s="63">
        <f>'натур показатели инновации+добр'!D342</f>
        <v>0</v>
      </c>
      <c r="E334" s="159">
        <f>'патриотика0,3664'!D470</f>
        <v>0.3664</v>
      </c>
    </row>
    <row r="335" spans="1:5" hidden="1" x14ac:dyDescent="0.25">
      <c r="A335" s="695"/>
      <c r="B335" s="693"/>
      <c r="C335" s="104">
        <f>'натур показатели инновации+добр'!C343</f>
        <v>0</v>
      </c>
      <c r="D335" s="63">
        <f>'натур показатели инновации+добр'!D343</f>
        <v>0</v>
      </c>
      <c r="E335" s="159">
        <f>'патриотика0,3664'!D471</f>
        <v>0.3664</v>
      </c>
    </row>
    <row r="336" spans="1:5" hidden="1" x14ac:dyDescent="0.25">
      <c r="A336" s="695"/>
      <c r="B336" s="693"/>
      <c r="C336" s="104">
        <f>'натур показатели инновации+добр'!C344</f>
        <v>0</v>
      </c>
      <c r="D336" s="63">
        <f>'натур показатели инновации+добр'!D344</f>
        <v>0</v>
      </c>
      <c r="E336" s="159">
        <f>'патриотика0,3664'!D472</f>
        <v>0.3664</v>
      </c>
    </row>
    <row r="337" spans="1:5" hidden="1" x14ac:dyDescent="0.25">
      <c r="A337" s="695"/>
      <c r="B337" s="693"/>
      <c r="C337" s="104">
        <f>'натур показатели инновации+добр'!C345</f>
        <v>0</v>
      </c>
      <c r="D337" s="63">
        <f>'натур показатели инновации+добр'!D345</f>
        <v>0</v>
      </c>
      <c r="E337" s="159">
        <f>'патриотика0,3664'!D473</f>
        <v>0.3664</v>
      </c>
    </row>
    <row r="338" spans="1:5" hidden="1" x14ac:dyDescent="0.25">
      <c r="A338" s="695"/>
      <c r="B338" s="693"/>
      <c r="C338" s="104">
        <f>'натур показатели инновации+добр'!C346</f>
        <v>0</v>
      </c>
      <c r="D338" s="63">
        <f>'натур показатели инновации+добр'!D346</f>
        <v>0</v>
      </c>
      <c r="E338" s="159">
        <f>'патриотика0,3664'!D474</f>
        <v>0.3664</v>
      </c>
    </row>
    <row r="339" spans="1:5" hidden="1" x14ac:dyDescent="0.25">
      <c r="A339" s="695"/>
      <c r="B339" s="693"/>
      <c r="C339" s="104">
        <f>'натур показатели инновации+добр'!C347</f>
        <v>0</v>
      </c>
      <c r="D339" s="63">
        <f>'натур показатели инновации+добр'!D347</f>
        <v>0</v>
      </c>
      <c r="E339" s="159">
        <f>'патриотика0,3664'!D475</f>
        <v>0.3664</v>
      </c>
    </row>
    <row r="340" spans="1:5" hidden="1" x14ac:dyDescent="0.25">
      <c r="A340" s="695"/>
      <c r="B340" s="693"/>
      <c r="C340" s="104">
        <f>'натур показатели инновации+добр'!C348</f>
        <v>0</v>
      </c>
      <c r="D340" s="63">
        <f>'натур показатели инновации+добр'!D348</f>
        <v>0</v>
      </c>
      <c r="E340" s="159">
        <f>'патриотика0,3664'!D476</f>
        <v>0.3664</v>
      </c>
    </row>
    <row r="341" spans="1:5" hidden="1" x14ac:dyDescent="0.25">
      <c r="A341" s="695"/>
      <c r="B341" s="693"/>
      <c r="C341" s="104">
        <f>'натур показатели инновации+добр'!C349</f>
        <v>0</v>
      </c>
      <c r="D341" s="63">
        <f>'натур показатели инновации+добр'!D349</f>
        <v>0</v>
      </c>
      <c r="E341" s="159">
        <f>'патриотика0,3664'!D477</f>
        <v>0.3664</v>
      </c>
    </row>
    <row r="342" spans="1:5" hidden="1" x14ac:dyDescent="0.25">
      <c r="A342" s="695"/>
      <c r="B342" s="693"/>
      <c r="C342" s="104">
        <f>'натур показатели инновации+добр'!C350</f>
        <v>0</v>
      </c>
      <c r="D342" s="63">
        <f>'натур показатели инновации+добр'!D350</f>
        <v>0</v>
      </c>
      <c r="E342" s="159">
        <f>'патриотика0,3664'!D478</f>
        <v>0.3664</v>
      </c>
    </row>
    <row r="343" spans="1:5" hidden="1" x14ac:dyDescent="0.25">
      <c r="A343" s="695"/>
      <c r="B343" s="693"/>
      <c r="C343" s="104">
        <f>'натур показатели инновации+добр'!C351</f>
        <v>0</v>
      </c>
      <c r="D343" s="63">
        <f>'натур показатели инновации+добр'!D351</f>
        <v>0</v>
      </c>
      <c r="E343" s="159">
        <f>'патриотика0,3664'!D479</f>
        <v>0.3664</v>
      </c>
    </row>
    <row r="344" spans="1:5" hidden="1" x14ac:dyDescent="0.25">
      <c r="A344" s="695"/>
      <c r="B344" s="693"/>
      <c r="C344" s="104">
        <f>'натур показатели инновации+добр'!C352</f>
        <v>0</v>
      </c>
      <c r="D344" s="63">
        <f>'натур показатели инновации+добр'!D352</f>
        <v>0</v>
      </c>
      <c r="E344" s="159">
        <f>'патриотика0,3664'!D480</f>
        <v>0.3664</v>
      </c>
    </row>
    <row r="345" spans="1:5" hidden="1" x14ac:dyDescent="0.25">
      <c r="A345" s="695"/>
      <c r="B345" s="693"/>
      <c r="C345" s="104">
        <f>'натур показатели инновации+добр'!C353</f>
        <v>0</v>
      </c>
      <c r="D345" s="63">
        <f>'натур показатели инновации+добр'!D353</f>
        <v>0</v>
      </c>
      <c r="E345" s="159">
        <f>'патриотика0,3664'!D481</f>
        <v>0.3664</v>
      </c>
    </row>
    <row r="346" spans="1:5" hidden="1" x14ac:dyDescent="0.25">
      <c r="A346" s="695"/>
      <c r="B346" s="693"/>
      <c r="C346" s="104">
        <f>'натур показатели инновации+добр'!C354</f>
        <v>0</v>
      </c>
      <c r="D346" s="63">
        <f>'натур показатели инновации+добр'!D354</f>
        <v>0</v>
      </c>
      <c r="E346" s="159">
        <f>'патриотика0,3664'!D482</f>
        <v>0.3664</v>
      </c>
    </row>
    <row r="347" spans="1:5" hidden="1" x14ac:dyDescent="0.25">
      <c r="A347" s="695"/>
      <c r="B347" s="693"/>
      <c r="C347" s="104">
        <f>'натур показатели инновации+добр'!C355</f>
        <v>0</v>
      </c>
      <c r="D347" s="63">
        <f>'натур показатели инновации+добр'!D355</f>
        <v>0</v>
      </c>
      <c r="E347" s="159">
        <f>'патриотика0,3664'!D483</f>
        <v>0.3664</v>
      </c>
    </row>
    <row r="348" spans="1:5" hidden="1" x14ac:dyDescent="0.25">
      <c r="A348" s="695"/>
      <c r="B348" s="693"/>
      <c r="C348" s="104">
        <f>'натур показатели инновации+добр'!C356</f>
        <v>0</v>
      </c>
      <c r="D348" s="63">
        <f>'натур показатели инновации+добр'!D356</f>
        <v>0</v>
      </c>
      <c r="E348" s="159">
        <f>'патриотика0,3664'!D484</f>
        <v>0.3664</v>
      </c>
    </row>
    <row r="349" spans="1:5" hidden="1" x14ac:dyDescent="0.25">
      <c r="A349" s="695"/>
      <c r="B349" s="693"/>
      <c r="C349" s="104">
        <f>'натур показатели инновации+добр'!C357</f>
        <v>0</v>
      </c>
      <c r="D349" s="63">
        <f>'натур показатели инновации+добр'!D357</f>
        <v>0</v>
      </c>
      <c r="E349" s="159">
        <f>'патриотика0,3664'!D485</f>
        <v>0.3664</v>
      </c>
    </row>
    <row r="350" spans="1:5" hidden="1" x14ac:dyDescent="0.25">
      <c r="A350" s="695"/>
      <c r="B350" s="693"/>
      <c r="C350" s="104">
        <f>'натур показатели инновации+добр'!C358</f>
        <v>0</v>
      </c>
      <c r="D350" s="63">
        <f>'натур показатели инновации+добр'!D358</f>
        <v>0</v>
      </c>
      <c r="E350" s="159">
        <f>'патриотика0,3664'!D486</f>
        <v>0.3664</v>
      </c>
    </row>
    <row r="351" spans="1:5" hidden="1" x14ac:dyDescent="0.25">
      <c r="A351" s="695"/>
      <c r="B351" s="693"/>
      <c r="C351" s="104">
        <f>'натур показатели инновации+добр'!C359</f>
        <v>0</v>
      </c>
      <c r="D351" s="63">
        <f>'натур показатели инновации+добр'!D359</f>
        <v>0</v>
      </c>
      <c r="E351" s="159">
        <f>'патриотика0,3664'!D487</f>
        <v>0.3664</v>
      </c>
    </row>
    <row r="352" spans="1:5" hidden="1" x14ac:dyDescent="0.25">
      <c r="A352" s="695"/>
      <c r="B352" s="693"/>
      <c r="C352" s="104">
        <f>'натур показатели инновации+добр'!C360</f>
        <v>0</v>
      </c>
      <c r="D352" s="63">
        <f>'натур показатели инновации+добр'!D360</f>
        <v>0</v>
      </c>
      <c r="E352" s="159">
        <f>'патриотика0,3664'!D488</f>
        <v>0.3664</v>
      </c>
    </row>
    <row r="353" spans="1:5" hidden="1" x14ac:dyDescent="0.25">
      <c r="A353" s="695"/>
      <c r="B353" s="693"/>
      <c r="C353" s="104">
        <f>'натур показатели инновации+добр'!C361</f>
        <v>0</v>
      </c>
      <c r="D353" s="63">
        <f>'натур показатели инновации+добр'!D361</f>
        <v>0</v>
      </c>
      <c r="E353" s="159">
        <f>'патриотика0,3664'!D489</f>
        <v>0.3664</v>
      </c>
    </row>
    <row r="354" spans="1:5" hidden="1" x14ac:dyDescent="0.25">
      <c r="A354" s="695"/>
      <c r="B354" s="693"/>
      <c r="C354" s="104">
        <f>'натур показатели инновации+добр'!C362</f>
        <v>0</v>
      </c>
      <c r="D354" s="63">
        <f>'натур показатели инновации+добр'!D362</f>
        <v>0</v>
      </c>
      <c r="E354" s="159">
        <f>'патриотика0,3664'!D490</f>
        <v>0.3664</v>
      </c>
    </row>
    <row r="355" spans="1:5" hidden="1" x14ac:dyDescent="0.25">
      <c r="A355" s="695"/>
      <c r="B355" s="693"/>
      <c r="C355" s="104">
        <f>'натур показатели инновации+добр'!C363</f>
        <v>0</v>
      </c>
      <c r="D355" s="63">
        <f>'натур показатели инновации+добр'!D363</f>
        <v>0</v>
      </c>
      <c r="E355" s="159">
        <f>'патриотика0,3664'!D491</f>
        <v>0.3664</v>
      </c>
    </row>
    <row r="356" spans="1:5" hidden="1" x14ac:dyDescent="0.25">
      <c r="A356" s="695"/>
      <c r="B356" s="693"/>
      <c r="C356" s="104">
        <f>'натур показатели инновации+добр'!C364</f>
        <v>0</v>
      </c>
      <c r="D356" s="63" t="s">
        <v>84</v>
      </c>
      <c r="E356" s="159">
        <f>'патриотика0,3664'!D492</f>
        <v>0.3664</v>
      </c>
    </row>
    <row r="357" spans="1:5" hidden="1" x14ac:dyDescent="0.25">
      <c r="A357" s="695"/>
      <c r="B357" s="693"/>
      <c r="C357" s="104">
        <f>'натур показатели инновации+добр'!C365</f>
        <v>0</v>
      </c>
      <c r="D357" s="63" t="s">
        <v>84</v>
      </c>
      <c r="E357" s="159">
        <f>'патриотика0,3664'!D493</f>
        <v>0.3664</v>
      </c>
    </row>
    <row r="358" spans="1:5" hidden="1" x14ac:dyDescent="0.25">
      <c r="A358" s="695"/>
      <c r="B358" s="693"/>
      <c r="C358" s="104">
        <f>'натур показатели инновации+добр'!C366</f>
        <v>0</v>
      </c>
      <c r="D358" s="63" t="s">
        <v>84</v>
      </c>
      <c r="E358" s="159">
        <f>'патриотика0,3664'!D494</f>
        <v>0.3664</v>
      </c>
    </row>
    <row r="359" spans="1:5" hidden="1" x14ac:dyDescent="0.25">
      <c r="A359" s="695"/>
      <c r="B359" s="693"/>
      <c r="C359" s="104">
        <f>'натур показатели инновации+добр'!C367</f>
        <v>0</v>
      </c>
      <c r="D359" s="63" t="s">
        <v>84</v>
      </c>
      <c r="E359" s="159">
        <f>'патриотика0,3664'!D495</f>
        <v>0.3664</v>
      </c>
    </row>
    <row r="360" spans="1:5" hidden="1" x14ac:dyDescent="0.25">
      <c r="A360" s="695"/>
      <c r="B360" s="693"/>
      <c r="C360" s="104">
        <f>'натур показатели инновации+добр'!C368</f>
        <v>0</v>
      </c>
      <c r="D360" s="63" t="s">
        <v>84</v>
      </c>
      <c r="E360" s="159">
        <f>'патриотика0,3664'!D496</f>
        <v>0.3664</v>
      </c>
    </row>
    <row r="361" spans="1:5" hidden="1" x14ac:dyDescent="0.25">
      <c r="A361" s="695"/>
      <c r="B361" s="693"/>
      <c r="C361" s="104">
        <f>'натур показатели инновации+добр'!C369</f>
        <v>0</v>
      </c>
      <c r="D361" s="63" t="s">
        <v>84</v>
      </c>
      <c r="E361" s="159">
        <f>'патриотика0,3664'!D497</f>
        <v>0.3664</v>
      </c>
    </row>
    <row r="362" spans="1:5" hidden="1" x14ac:dyDescent="0.25">
      <c r="A362" s="695"/>
      <c r="B362" s="693"/>
      <c r="C362" s="104">
        <f>'натур показатели инновации+добр'!C370</f>
        <v>0</v>
      </c>
      <c r="D362" s="63" t="s">
        <v>84</v>
      </c>
      <c r="E362" s="159">
        <f>'патриотика0,3664'!D498</f>
        <v>0.3664</v>
      </c>
    </row>
    <row r="363" spans="1:5" hidden="1" x14ac:dyDescent="0.25">
      <c r="A363" s="695"/>
      <c r="B363" s="693"/>
      <c r="C363" s="104">
        <f>'натур показатели инновации+добр'!C371</f>
        <v>0</v>
      </c>
      <c r="D363" s="63" t="s">
        <v>84</v>
      </c>
      <c r="E363" s="159">
        <f>'патриотика0,3664'!D499</f>
        <v>0.3664</v>
      </c>
    </row>
    <row r="364" spans="1:5" hidden="1" x14ac:dyDescent="0.25">
      <c r="A364" s="695"/>
      <c r="B364" s="693"/>
      <c r="C364" s="104">
        <f>'натур показатели инновации+добр'!C372</f>
        <v>0</v>
      </c>
      <c r="D364" s="63" t="s">
        <v>84</v>
      </c>
      <c r="E364" s="159">
        <f>'патриотика0,3664'!D500</f>
        <v>0.3664</v>
      </c>
    </row>
    <row r="365" spans="1:5" hidden="1" x14ac:dyDescent="0.25">
      <c r="A365" s="695"/>
      <c r="B365" s="693"/>
      <c r="C365" s="104">
        <f>'натур показатели инновации+добр'!C373</f>
        <v>0</v>
      </c>
      <c r="D365" s="63" t="s">
        <v>84</v>
      </c>
      <c r="E365" s="159">
        <f>'патриотика0,3664'!D501</f>
        <v>0.3664</v>
      </c>
    </row>
    <row r="366" spans="1:5" hidden="1" x14ac:dyDescent="0.25">
      <c r="A366" s="695"/>
      <c r="B366" s="693"/>
      <c r="C366" s="104">
        <f>'натур показатели инновации+добр'!C374</f>
        <v>0</v>
      </c>
      <c r="D366" s="63" t="s">
        <v>84</v>
      </c>
      <c r="E366" s="159">
        <f>'патриотика0,3664'!D502</f>
        <v>0.3664</v>
      </c>
    </row>
    <row r="367" spans="1:5" hidden="1" x14ac:dyDescent="0.25">
      <c r="A367" s="695"/>
      <c r="B367" s="693"/>
      <c r="C367" s="104">
        <f>'натур показатели инновации+добр'!C375</f>
        <v>0</v>
      </c>
      <c r="D367" s="63" t="s">
        <v>84</v>
      </c>
      <c r="E367" s="159">
        <f>'патриотика0,3664'!D503</f>
        <v>0.3664</v>
      </c>
    </row>
    <row r="368" spans="1:5" hidden="1" x14ac:dyDescent="0.25">
      <c r="A368" s="695"/>
      <c r="B368" s="693"/>
      <c r="C368" s="104">
        <f>'натур показатели инновации+добр'!C376</f>
        <v>0</v>
      </c>
      <c r="D368" s="63" t="s">
        <v>84</v>
      </c>
      <c r="E368" s="159">
        <f>'патриотика0,3664'!D504</f>
        <v>0.3664</v>
      </c>
    </row>
    <row r="369" spans="1:5" hidden="1" x14ac:dyDescent="0.25">
      <c r="A369" s="695"/>
      <c r="B369" s="693"/>
      <c r="C369" s="104">
        <f>'натур показатели инновации+добр'!C377</f>
        <v>0</v>
      </c>
      <c r="D369" s="63" t="s">
        <v>84</v>
      </c>
      <c r="E369" s="159">
        <f>'патриотика0,3664'!D505</f>
        <v>0.3664</v>
      </c>
    </row>
    <row r="370" spans="1:5" hidden="1" x14ac:dyDescent="0.25">
      <c r="A370" s="695"/>
      <c r="B370" s="693"/>
      <c r="C370" s="104">
        <f>'натур показатели инновации+добр'!C378</f>
        <v>0</v>
      </c>
      <c r="D370" s="63" t="s">
        <v>84</v>
      </c>
      <c r="E370" s="159">
        <f>'патриотика0,3664'!D506</f>
        <v>0.3664</v>
      </c>
    </row>
    <row r="371" spans="1:5" hidden="1" x14ac:dyDescent="0.25">
      <c r="A371" s="695"/>
      <c r="B371" s="693"/>
      <c r="C371" s="104">
        <f>'натур показатели инновации+добр'!C379</f>
        <v>0</v>
      </c>
      <c r="D371" s="63" t="s">
        <v>84</v>
      </c>
      <c r="E371" s="159">
        <f>'патриотика0,3664'!D507</f>
        <v>0.3664</v>
      </c>
    </row>
    <row r="372" spans="1:5" hidden="1" x14ac:dyDescent="0.25">
      <c r="A372" s="695"/>
      <c r="B372" s="693"/>
      <c r="C372" s="104">
        <f>'натур показатели инновации+добр'!C380</f>
        <v>0</v>
      </c>
      <c r="D372" s="63" t="s">
        <v>84</v>
      </c>
      <c r="E372" s="159">
        <f>'патриотика0,3664'!D508</f>
        <v>0.3664</v>
      </c>
    </row>
    <row r="373" spans="1:5" hidden="1" x14ac:dyDescent="0.25">
      <c r="A373" s="695"/>
      <c r="B373" s="693"/>
      <c r="C373" s="104">
        <f>'натур показатели инновации+добр'!C381</f>
        <v>0</v>
      </c>
      <c r="D373" s="63" t="s">
        <v>84</v>
      </c>
      <c r="E373" s="159">
        <f>'патриотика0,3664'!D509</f>
        <v>0.3664</v>
      </c>
    </row>
    <row r="374" spans="1:5" hidden="1" x14ac:dyDescent="0.25">
      <c r="A374" s="695"/>
      <c r="B374" s="693"/>
      <c r="C374" s="104">
        <f>'натур показатели инновации+добр'!C382</f>
        <v>0</v>
      </c>
      <c r="D374" s="63" t="s">
        <v>84</v>
      </c>
      <c r="E374" s="159">
        <f>'патриотика0,3664'!D510</f>
        <v>0.3664</v>
      </c>
    </row>
    <row r="375" spans="1:5" hidden="1" x14ac:dyDescent="0.25">
      <c r="A375" s="695"/>
      <c r="B375" s="693"/>
      <c r="C375" s="104">
        <f>'натур показатели инновации+добр'!C383</f>
        <v>0</v>
      </c>
      <c r="D375" s="63" t="s">
        <v>84</v>
      </c>
      <c r="E375" s="159">
        <f>'патриотика0,3664'!D511</f>
        <v>0.3664</v>
      </c>
    </row>
    <row r="376" spans="1:5" hidden="1" x14ac:dyDescent="0.25">
      <c r="A376" s="695"/>
      <c r="B376" s="693"/>
      <c r="C376" s="104">
        <f>'натур показатели инновации+добр'!C384</f>
        <v>0</v>
      </c>
      <c r="D376" s="63" t="s">
        <v>84</v>
      </c>
      <c r="E376" s="159">
        <f>'патриотика0,3664'!D512</f>
        <v>0.3664</v>
      </c>
    </row>
    <row r="377" spans="1:5" hidden="1" x14ac:dyDescent="0.25">
      <c r="A377" s="695"/>
      <c r="B377" s="693"/>
      <c r="C377" s="104">
        <f>'натур показатели инновации+добр'!C385</f>
        <v>0</v>
      </c>
      <c r="D377" s="63" t="s">
        <v>84</v>
      </c>
      <c r="E377" s="159">
        <f>'патриотика0,3664'!D513</f>
        <v>0.3664</v>
      </c>
    </row>
    <row r="378" spans="1:5" hidden="1" x14ac:dyDescent="0.25">
      <c r="A378" s="695"/>
      <c r="B378" s="693"/>
      <c r="C378" s="104">
        <f>'натур показатели инновации+добр'!C386</f>
        <v>0</v>
      </c>
      <c r="D378" s="63" t="s">
        <v>84</v>
      </c>
      <c r="E378" s="159">
        <f>'патриотика0,3664'!D514</f>
        <v>0.3664</v>
      </c>
    </row>
    <row r="379" spans="1:5" hidden="1" x14ac:dyDescent="0.25">
      <c r="A379" s="695"/>
      <c r="B379" s="693"/>
      <c r="C379" s="104">
        <f>'натур показатели инновации+добр'!C387</f>
        <v>0</v>
      </c>
      <c r="D379" s="63" t="s">
        <v>84</v>
      </c>
      <c r="E379" s="159">
        <f>'патриотика0,3664'!D515</f>
        <v>0.3664</v>
      </c>
    </row>
    <row r="380" spans="1:5" hidden="1" x14ac:dyDescent="0.25">
      <c r="A380" s="695"/>
      <c r="B380" s="693"/>
      <c r="C380" s="104">
        <f>'натур показатели инновации+добр'!C388</f>
        <v>0</v>
      </c>
      <c r="D380" s="63" t="s">
        <v>84</v>
      </c>
      <c r="E380" s="159">
        <f>'патриотика0,3664'!D516</f>
        <v>0.3664</v>
      </c>
    </row>
    <row r="381" spans="1:5" hidden="1" x14ac:dyDescent="0.25">
      <c r="A381" s="695"/>
      <c r="B381" s="693"/>
      <c r="C381" s="104">
        <f>'натур показатели инновации+добр'!C389</f>
        <v>0</v>
      </c>
      <c r="D381" s="63" t="s">
        <v>84</v>
      </c>
      <c r="E381" s="159">
        <f>'патриотика0,3664'!D517</f>
        <v>0.3664</v>
      </c>
    </row>
    <row r="382" spans="1:5" hidden="1" x14ac:dyDescent="0.25">
      <c r="A382" s="695"/>
      <c r="B382" s="693"/>
      <c r="C382" s="104">
        <f>'натур показатели инновации+добр'!C390</f>
        <v>0</v>
      </c>
      <c r="D382" s="63" t="s">
        <v>84</v>
      </c>
      <c r="E382" s="159">
        <f>'патриотика0,3664'!D518</f>
        <v>0.3664</v>
      </c>
    </row>
    <row r="383" spans="1:5" hidden="1" x14ac:dyDescent="0.25">
      <c r="A383" s="695"/>
      <c r="B383" s="693"/>
      <c r="C383" s="104">
        <f>'натур показатели инновации+добр'!C391</f>
        <v>0</v>
      </c>
      <c r="D383" s="63" t="s">
        <v>84</v>
      </c>
      <c r="E383" s="159">
        <f>'патриотика0,3664'!D519</f>
        <v>0.3664</v>
      </c>
    </row>
    <row r="384" spans="1:5" hidden="1" x14ac:dyDescent="0.25">
      <c r="A384" s="695"/>
      <c r="B384" s="693"/>
      <c r="C384" s="104">
        <f>'натур показатели инновации+добр'!C392</f>
        <v>0</v>
      </c>
      <c r="D384" s="63" t="s">
        <v>84</v>
      </c>
      <c r="E384" s="159">
        <f>'патриотика0,3664'!D520</f>
        <v>0.3664</v>
      </c>
    </row>
    <row r="385" spans="1:5" hidden="1" x14ac:dyDescent="0.25">
      <c r="A385" s="695"/>
      <c r="B385" s="693"/>
      <c r="C385" s="104">
        <f>'натур показатели инновации+добр'!C393</f>
        <v>0</v>
      </c>
      <c r="D385" s="63" t="s">
        <v>84</v>
      </c>
      <c r="E385" s="159">
        <f>'патриотика0,3664'!D521</f>
        <v>0.3664</v>
      </c>
    </row>
    <row r="386" spans="1:5" hidden="1" x14ac:dyDescent="0.25">
      <c r="A386" s="695"/>
      <c r="B386" s="693"/>
      <c r="C386" s="104">
        <f>'натур показатели инновации+добр'!C394</f>
        <v>0</v>
      </c>
      <c r="D386" s="63" t="s">
        <v>84</v>
      </c>
      <c r="E386" s="159">
        <f>'патриотика0,3664'!D522</f>
        <v>0.3664</v>
      </c>
    </row>
    <row r="387" spans="1:5" hidden="1" x14ac:dyDescent="0.25">
      <c r="A387" s="695"/>
      <c r="B387" s="693"/>
      <c r="C387" s="104">
        <f>'натур показатели инновации+добр'!C395</f>
        <v>0</v>
      </c>
      <c r="D387" s="63" t="s">
        <v>84</v>
      </c>
      <c r="E387" s="159">
        <f>'патриотика0,3664'!D523</f>
        <v>0.3664</v>
      </c>
    </row>
    <row r="388" spans="1:5" hidden="1" x14ac:dyDescent="0.25">
      <c r="A388" s="695"/>
      <c r="B388" s="693"/>
      <c r="C388" s="104">
        <f>'натур показатели инновации+добр'!C396</f>
        <v>0</v>
      </c>
      <c r="D388" s="63" t="s">
        <v>84</v>
      </c>
      <c r="E388" s="159">
        <f>'патриотика0,3664'!D524</f>
        <v>0.3664</v>
      </c>
    </row>
    <row r="389" spans="1:5" hidden="1" x14ac:dyDescent="0.25">
      <c r="A389" s="695"/>
      <c r="B389" s="693"/>
      <c r="C389" s="104">
        <f>'натур показатели инновации+добр'!C397</f>
        <v>0</v>
      </c>
      <c r="D389" s="63" t="s">
        <v>84</v>
      </c>
      <c r="E389" s="159">
        <f>'патриотика0,3664'!D525</f>
        <v>0.3664</v>
      </c>
    </row>
    <row r="390" spans="1:5" hidden="1" x14ac:dyDescent="0.25">
      <c r="A390" s="695"/>
      <c r="B390" s="693"/>
      <c r="C390" s="104">
        <f>'натур показатели инновации+добр'!C398</f>
        <v>0</v>
      </c>
      <c r="D390" s="63" t="s">
        <v>84</v>
      </c>
      <c r="E390" s="159">
        <f>'патриотика0,3664'!D526</f>
        <v>0.3664</v>
      </c>
    </row>
    <row r="391" spans="1:5" hidden="1" x14ac:dyDescent="0.25">
      <c r="A391" s="695"/>
      <c r="B391" s="693"/>
      <c r="C391" s="104">
        <f>'натур показатели инновации+добр'!C399</f>
        <v>0</v>
      </c>
      <c r="D391" s="63" t="s">
        <v>84</v>
      </c>
      <c r="E391" s="159">
        <f>'патриотика0,3664'!D527</f>
        <v>0.3664</v>
      </c>
    </row>
    <row r="392" spans="1:5" hidden="1" x14ac:dyDescent="0.25">
      <c r="A392" s="695"/>
      <c r="B392" s="693"/>
      <c r="C392" s="104">
        <f>'натур показатели инновации+добр'!C400</f>
        <v>0</v>
      </c>
      <c r="D392" s="63" t="s">
        <v>84</v>
      </c>
      <c r="E392" s="159">
        <f>'патриотика0,3664'!D528</f>
        <v>0.3664</v>
      </c>
    </row>
    <row r="393" spans="1:5" hidden="1" x14ac:dyDescent="0.25">
      <c r="A393" s="695"/>
      <c r="B393" s="693"/>
      <c r="C393" s="104">
        <f>'натур показатели инновации+добр'!C401</f>
        <v>0</v>
      </c>
      <c r="D393" s="63" t="s">
        <v>84</v>
      </c>
      <c r="E393" s="159">
        <f>'патриотика0,3664'!D529</f>
        <v>0.3664</v>
      </c>
    </row>
    <row r="394" spans="1:5" hidden="1" x14ac:dyDescent="0.25">
      <c r="B394" s="693"/>
      <c r="C394" s="104"/>
      <c r="D394" s="63"/>
      <c r="E394" s="159"/>
    </row>
  </sheetData>
  <mergeCells count="18">
    <mergeCell ref="C146:E146"/>
    <mergeCell ref="C148:E148"/>
    <mergeCell ref="C11:E11"/>
    <mergeCell ref="C15:E15"/>
    <mergeCell ref="D1:E1"/>
    <mergeCell ref="A3:E3"/>
    <mergeCell ref="A4:E4"/>
    <mergeCell ref="C7:E7"/>
    <mergeCell ref="C8:E8"/>
    <mergeCell ref="B7:B394"/>
    <mergeCell ref="A7:A393"/>
    <mergeCell ref="C91:E91"/>
    <mergeCell ref="C152:E152"/>
    <mergeCell ref="C154:E154"/>
    <mergeCell ref="C92:E92"/>
    <mergeCell ref="C99:E99"/>
    <mergeCell ref="C133:E133"/>
    <mergeCell ref="C141:E141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537"/>
  <sheetViews>
    <sheetView view="pageBreakPreview" zoomScale="78" zoomScaleNormal="70" zoomScaleSheetLayoutView="78" zoomScalePageLayoutView="80" workbookViewId="0">
      <selection activeCell="I169" sqref="I169"/>
    </sheetView>
  </sheetViews>
  <sheetFormatPr defaultColWidth="25.37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5" style="6" customWidth="1"/>
    <col min="5" max="5" width="22" style="6" customWidth="1"/>
    <col min="6" max="6" width="21" style="6" customWidth="1"/>
    <col min="7" max="7" width="23.375" style="6" customWidth="1"/>
    <col min="8" max="16384" width="25.375" style="6"/>
  </cols>
  <sheetData>
    <row r="1" spans="1:122" ht="18.75" x14ac:dyDescent="0.25">
      <c r="A1" s="736" t="s">
        <v>46</v>
      </c>
      <c r="B1" s="736"/>
      <c r="C1" s="736"/>
      <c r="D1" s="736"/>
      <c r="E1" s="736"/>
      <c r="F1" s="736"/>
      <c r="G1" s="736"/>
      <c r="H1" s="736"/>
    </row>
    <row r="2" spans="1:122" ht="18.75" x14ac:dyDescent="0.25">
      <c r="A2" s="329" t="str">
        <f>'таланты+инициативы0,2672'!A2</f>
        <v>на 07.12.2022 год</v>
      </c>
      <c r="B2" s="329"/>
      <c r="C2" s="329"/>
      <c r="D2" s="329"/>
      <c r="E2" s="329"/>
      <c r="F2" s="329"/>
      <c r="G2" s="329"/>
      <c r="H2" s="329"/>
    </row>
    <row r="3" spans="1:122" ht="57.6" customHeight="1" x14ac:dyDescent="0.25">
      <c r="A3" s="7" t="s">
        <v>213</v>
      </c>
      <c r="B3" s="722" t="s">
        <v>49</v>
      </c>
      <c r="C3" s="722"/>
      <c r="D3" s="722"/>
      <c r="E3" s="722"/>
      <c r="F3" s="722"/>
      <c r="G3" s="722"/>
      <c r="I3" s="409"/>
      <c r="J3" s="409"/>
      <c r="K3" s="409"/>
      <c r="L3" s="409"/>
      <c r="M3" s="409"/>
      <c r="N3" s="409"/>
      <c r="O3" s="409"/>
      <c r="P3" s="409"/>
      <c r="Q3" s="409"/>
      <c r="R3" s="409"/>
      <c r="S3" s="409"/>
      <c r="T3" s="409"/>
      <c r="U3" s="409"/>
      <c r="V3" s="409"/>
      <c r="W3" s="409"/>
      <c r="X3" s="409"/>
      <c r="Y3" s="409"/>
      <c r="Z3" s="409"/>
      <c r="AA3" s="409"/>
      <c r="AB3" s="409"/>
      <c r="AC3" s="409"/>
      <c r="AD3" s="409"/>
      <c r="AE3" s="409"/>
      <c r="AF3" s="409"/>
      <c r="AG3" s="409"/>
      <c r="AH3" s="409"/>
      <c r="AI3" s="409"/>
      <c r="AJ3" s="409"/>
      <c r="AK3" s="409"/>
      <c r="AL3" s="409"/>
      <c r="AM3" s="409"/>
      <c r="AN3" s="409"/>
      <c r="AO3" s="409"/>
      <c r="AP3" s="409"/>
      <c r="AQ3" s="409"/>
      <c r="AR3" s="409"/>
      <c r="AS3" s="409"/>
      <c r="AT3" s="409"/>
      <c r="AU3" s="409"/>
      <c r="AV3" s="409"/>
      <c r="AW3" s="409"/>
      <c r="AX3" s="409"/>
      <c r="AY3" s="409"/>
      <c r="AZ3" s="409"/>
      <c r="BA3" s="409"/>
      <c r="BB3" s="409"/>
      <c r="BC3" s="409"/>
      <c r="BD3" s="409"/>
      <c r="BE3" s="409"/>
      <c r="BF3" s="409"/>
      <c r="BG3" s="409"/>
      <c r="BH3" s="409"/>
      <c r="BI3" s="409"/>
      <c r="BJ3" s="409"/>
      <c r="BK3" s="409"/>
      <c r="BL3" s="409"/>
      <c r="BM3" s="409"/>
      <c r="BN3" s="409"/>
      <c r="BO3" s="409"/>
      <c r="BP3" s="409"/>
      <c r="BQ3" s="409"/>
      <c r="BR3" s="409"/>
      <c r="BS3" s="409"/>
      <c r="BT3" s="409"/>
      <c r="BU3" s="409"/>
      <c r="BV3" s="409"/>
      <c r="BW3" s="409"/>
      <c r="BX3" s="409"/>
      <c r="BY3" s="409"/>
      <c r="BZ3" s="409"/>
      <c r="CA3" s="409"/>
      <c r="CB3" s="409"/>
      <c r="CC3" s="409"/>
      <c r="CD3" s="409"/>
      <c r="CE3" s="409"/>
      <c r="CF3" s="409"/>
      <c r="CG3" s="409"/>
      <c r="CH3" s="409"/>
      <c r="CI3" s="409"/>
      <c r="CJ3" s="409"/>
      <c r="CK3" s="409"/>
      <c r="CL3" s="409"/>
      <c r="CM3" s="409"/>
      <c r="CN3" s="409"/>
      <c r="CO3" s="409"/>
      <c r="CP3" s="409"/>
      <c r="CQ3" s="409"/>
      <c r="CR3" s="409"/>
      <c r="CS3" s="409"/>
      <c r="CT3" s="409"/>
      <c r="CU3" s="409"/>
      <c r="CV3" s="409"/>
      <c r="CW3" s="409"/>
      <c r="CX3" s="409"/>
      <c r="CY3" s="409"/>
      <c r="CZ3" s="409"/>
      <c r="DA3" s="409"/>
      <c r="DB3" s="409"/>
      <c r="DC3" s="409"/>
      <c r="DD3" s="409"/>
      <c r="DE3" s="409"/>
      <c r="DF3" s="409"/>
      <c r="DG3" s="409"/>
      <c r="DH3" s="409"/>
      <c r="DI3" s="409"/>
      <c r="DJ3" s="409"/>
      <c r="DK3" s="409"/>
      <c r="DL3" s="409"/>
      <c r="DM3" s="409"/>
      <c r="DN3" s="409"/>
      <c r="DO3" s="409"/>
      <c r="DP3" s="409"/>
      <c r="DQ3" s="409"/>
      <c r="DR3" s="409"/>
    </row>
    <row r="4" spans="1:122" x14ac:dyDescent="0.25">
      <c r="A4" s="742" t="s">
        <v>186</v>
      </c>
      <c r="B4" s="742"/>
      <c r="C4" s="742"/>
      <c r="D4" s="742"/>
      <c r="E4" s="742"/>
    </row>
    <row r="5" spans="1:122" x14ac:dyDescent="0.25">
      <c r="A5" s="743" t="s">
        <v>43</v>
      </c>
      <c r="B5" s="743"/>
      <c r="C5" s="743"/>
      <c r="D5" s="743"/>
      <c r="E5" s="743"/>
    </row>
    <row r="6" spans="1:122" x14ac:dyDescent="0.25">
      <c r="A6" s="743" t="s">
        <v>199</v>
      </c>
      <c r="B6" s="743"/>
      <c r="C6" s="743"/>
      <c r="D6" s="743"/>
      <c r="E6" s="743"/>
    </row>
    <row r="7" spans="1:122" x14ac:dyDescent="0.25">
      <c r="A7" s="610" t="s">
        <v>218</v>
      </c>
      <c r="B7" s="610"/>
      <c r="C7" s="610"/>
      <c r="D7" s="610"/>
      <c r="E7" s="610"/>
    </row>
    <row r="8" spans="1:122" ht="31.15" customHeight="1" x14ac:dyDescent="0.25">
      <c r="A8" s="95" t="s">
        <v>34</v>
      </c>
      <c r="B8" s="64" t="s">
        <v>9</v>
      </c>
      <c r="C8" s="65"/>
      <c r="D8" s="616" t="s">
        <v>10</v>
      </c>
      <c r="E8" s="617"/>
      <c r="F8" s="289" t="s">
        <v>9</v>
      </c>
    </row>
    <row r="9" spans="1:122" x14ac:dyDescent="0.25">
      <c r="A9" s="95"/>
      <c r="B9" s="332"/>
      <c r="C9" s="332"/>
      <c r="D9" s="618" t="str">
        <f>'инновации+добровольчество0,3664'!D10:E10</f>
        <v>Заведующий МЦ</v>
      </c>
      <c r="E9" s="619"/>
      <c r="F9" s="66">
        <v>1</v>
      </c>
    </row>
    <row r="10" spans="1:122" x14ac:dyDescent="0.25">
      <c r="A10" s="64" t="s">
        <v>140</v>
      </c>
      <c r="B10" s="332">
        <v>5.6</v>
      </c>
      <c r="C10" s="332"/>
      <c r="D10" s="620" t="str">
        <f>'[1]2016'!$AE$25</f>
        <v>Водитель</v>
      </c>
      <c r="E10" s="621"/>
      <c r="F10" s="332">
        <v>1</v>
      </c>
    </row>
    <row r="11" spans="1:122" x14ac:dyDescent="0.25">
      <c r="A11" s="64" t="s">
        <v>93</v>
      </c>
      <c r="B11" s="332">
        <v>1</v>
      </c>
      <c r="C11" s="332"/>
      <c r="D11" s="620" t="s">
        <v>87</v>
      </c>
      <c r="E11" s="621"/>
      <c r="F11" s="332">
        <v>0.5</v>
      </c>
    </row>
    <row r="12" spans="1:122" x14ac:dyDescent="0.25">
      <c r="A12" s="95"/>
      <c r="B12" s="332"/>
      <c r="C12" s="332"/>
      <c r="D12" s="620" t="str">
        <f>'[1]2016'!$AE$26</f>
        <v xml:space="preserve">Уборщик служебных помещений </v>
      </c>
      <c r="E12" s="621"/>
      <c r="F12" s="332">
        <v>1</v>
      </c>
    </row>
    <row r="13" spans="1:122" x14ac:dyDescent="0.25">
      <c r="A13" s="67" t="s">
        <v>57</v>
      </c>
      <c r="B13" s="68">
        <f>SUM(B9:B10)+B11</f>
        <v>6.6</v>
      </c>
      <c r="C13" s="67"/>
      <c r="D13" s="622" t="s">
        <v>57</v>
      </c>
      <c r="E13" s="623"/>
      <c r="F13" s="68">
        <f>SUM(F9:F12)</f>
        <v>3.5</v>
      </c>
    </row>
    <row r="14" spans="1:122" x14ac:dyDescent="0.25">
      <c r="A14" s="8" t="str">
        <f>'таланты+инициативы0,2672'!A14:I14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38" t="s">
        <v>323</v>
      </c>
      <c r="B15" s="738"/>
      <c r="C15" s="738"/>
      <c r="D15" s="738"/>
      <c r="E15" s="738"/>
      <c r="F15" s="738"/>
    </row>
    <row r="16" spans="1:122" x14ac:dyDescent="0.25">
      <c r="A16" s="9" t="s">
        <v>319</v>
      </c>
      <c r="B16" s="9"/>
      <c r="C16" s="9"/>
      <c r="D16" s="9"/>
    </row>
    <row r="17" spans="1:11" x14ac:dyDescent="0.25">
      <c r="A17" s="739" t="s">
        <v>45</v>
      </c>
      <c r="B17" s="739"/>
      <c r="C17" s="739"/>
      <c r="D17" s="739"/>
      <c r="E17" s="739"/>
      <c r="F17" s="739"/>
    </row>
    <row r="18" spans="1:11" x14ac:dyDescent="0.25">
      <c r="A18" s="737"/>
      <c r="B18" s="737"/>
      <c r="C18" s="330"/>
      <c r="D18" s="146">
        <v>0.3664</v>
      </c>
      <c r="E18" s="147"/>
    </row>
    <row r="19" spans="1:11" ht="22.9" customHeight="1" x14ac:dyDescent="0.25">
      <c r="A19" s="714" t="s">
        <v>0</v>
      </c>
      <c r="B19" s="714" t="s">
        <v>1</v>
      </c>
      <c r="C19" s="322"/>
      <c r="D19" s="714" t="s">
        <v>2</v>
      </c>
      <c r="E19" s="711" t="s">
        <v>3</v>
      </c>
      <c r="F19" s="713"/>
      <c r="G19" s="714" t="s">
        <v>35</v>
      </c>
      <c r="H19" s="322" t="s">
        <v>5</v>
      </c>
      <c r="I19" s="714" t="s">
        <v>6</v>
      </c>
    </row>
    <row r="20" spans="1:11" ht="31.5" x14ac:dyDescent="0.25">
      <c r="A20" s="714"/>
      <c r="B20" s="714"/>
      <c r="C20" s="322"/>
      <c r="D20" s="714"/>
      <c r="E20" s="322" t="s">
        <v>320</v>
      </c>
      <c r="F20" s="322" t="s">
        <v>311</v>
      </c>
      <c r="G20" s="714"/>
      <c r="H20" s="94" t="s">
        <v>171</v>
      </c>
      <c r="I20" s="714"/>
    </row>
    <row r="21" spans="1:11" x14ac:dyDescent="0.25">
      <c r="A21" s="714"/>
      <c r="B21" s="714"/>
      <c r="C21" s="322"/>
      <c r="D21" s="714"/>
      <c r="E21" s="322" t="s">
        <v>4</v>
      </c>
      <c r="F21" s="148"/>
      <c r="G21" s="714"/>
      <c r="H21" s="322" t="s">
        <v>322</v>
      </c>
      <c r="I21" s="714"/>
    </row>
    <row r="22" spans="1:11" x14ac:dyDescent="0.25">
      <c r="A22" s="714">
        <v>1</v>
      </c>
      <c r="B22" s="714">
        <v>2</v>
      </c>
      <c r="C22" s="322"/>
      <c r="D22" s="714">
        <v>3</v>
      </c>
      <c r="E22" s="714" t="s">
        <v>321</v>
      </c>
      <c r="F22" s="715">
        <v>5</v>
      </c>
      <c r="G22" s="559" t="s">
        <v>7</v>
      </c>
      <c r="H22" s="94" t="s">
        <v>172</v>
      </c>
      <c r="I22" s="559" t="s">
        <v>173</v>
      </c>
    </row>
    <row r="23" spans="1:11" x14ac:dyDescent="0.25">
      <c r="A23" s="714"/>
      <c r="B23" s="714"/>
      <c r="C23" s="322"/>
      <c r="D23" s="714"/>
      <c r="E23" s="714"/>
      <c r="F23" s="716"/>
      <c r="G23" s="559"/>
      <c r="H23" s="50">
        <v>1775.4</v>
      </c>
      <c r="I23" s="559"/>
    </row>
    <row r="24" spans="1:11" x14ac:dyDescent="0.25">
      <c r="A24" s="69" t="s">
        <v>93</v>
      </c>
      <c r="B24" s="83">
        <f>'таланты+инициативы0,2672'!B24</f>
        <v>70163.8</v>
      </c>
      <c r="C24" s="81"/>
      <c r="D24" s="322">
        <f>1*D18</f>
        <v>0.3664</v>
      </c>
      <c r="E24" s="70">
        <f>D24*1774.4</f>
        <v>650.14016000000004</v>
      </c>
      <c r="F24" s="71">
        <v>1</v>
      </c>
      <c r="G24" s="70">
        <f>E24/F24</f>
        <v>650.14016000000004</v>
      </c>
      <c r="H24" s="70">
        <f>B24*1.302/1774.4*12</f>
        <v>617.80839224526608</v>
      </c>
      <c r="I24" s="70">
        <f>G24*H24+26380.99</f>
        <v>428043.03698368004</v>
      </c>
    </row>
    <row r="25" spans="1:11" x14ac:dyDescent="0.25">
      <c r="A25" s="72" t="str">
        <f>A10</f>
        <v>Специалист по работе с молодежью</v>
      </c>
      <c r="B25" s="83">
        <f>'таланты+инициативы0,2672'!B25</f>
        <v>50029.599999999999</v>
      </c>
      <c r="C25" s="168"/>
      <c r="D25" s="322">
        <f>D18*5.6</f>
        <v>2.0518399999999999</v>
      </c>
      <c r="E25" s="70">
        <f>D25*1774.4</f>
        <v>3640.7848960000001</v>
      </c>
      <c r="F25" s="71">
        <v>1</v>
      </c>
      <c r="G25" s="70">
        <f>E25/F25</f>
        <v>3640.7848960000001</v>
      </c>
      <c r="H25" s="70">
        <f>B25*1.302/1774.4*12</f>
        <v>440.52213165013529</v>
      </c>
      <c r="I25" s="70">
        <f>G25*H25+67095.35</f>
        <v>1670941.6732655363</v>
      </c>
    </row>
    <row r="26" spans="1:11" ht="18.75" x14ac:dyDescent="0.3">
      <c r="A26" s="711" t="s">
        <v>8</v>
      </c>
      <c r="B26" s="712"/>
      <c r="C26" s="712"/>
      <c r="D26" s="712"/>
      <c r="E26" s="712"/>
      <c r="F26" s="712"/>
      <c r="G26" s="712"/>
      <c r="H26" s="713"/>
      <c r="I26" s="392">
        <f>SUM(I24:I25)</f>
        <v>2098984.7102492163</v>
      </c>
      <c r="J26" s="158">
        <f>I26+I172</f>
        <v>3142779.4272587523</v>
      </c>
      <c r="K26" s="170" t="s">
        <v>104</v>
      </c>
    </row>
    <row r="27" spans="1:11" hidden="1" x14ac:dyDescent="0.25">
      <c r="A27" s="594" t="s">
        <v>166</v>
      </c>
      <c r="B27" s="594"/>
      <c r="C27" s="594"/>
      <c r="D27" s="594"/>
      <c r="E27" s="594"/>
      <c r="F27" s="594"/>
      <c r="G27" s="594"/>
      <c r="H27" s="594"/>
      <c r="I27" s="169"/>
      <c r="J27" s="170"/>
    </row>
    <row r="28" spans="1:11" hidden="1" x14ac:dyDescent="0.25">
      <c r="A28" s="595" t="s">
        <v>60</v>
      </c>
      <c r="B28" s="598" t="s">
        <v>155</v>
      </c>
      <c r="C28" s="598"/>
      <c r="D28" s="598" t="s">
        <v>156</v>
      </c>
      <c r="E28" s="598"/>
      <c r="F28" s="598"/>
      <c r="G28" s="624"/>
      <c r="H28" s="624"/>
      <c r="I28" s="169"/>
      <c r="J28" s="170"/>
    </row>
    <row r="29" spans="1:11" ht="16.5" hidden="1" customHeight="1" x14ac:dyDescent="0.25">
      <c r="A29" s="596"/>
      <c r="B29" s="598"/>
      <c r="C29" s="598"/>
      <c r="D29" s="598" t="s">
        <v>157</v>
      </c>
      <c r="E29" s="595" t="s">
        <v>158</v>
      </c>
      <c r="F29" s="717" t="s">
        <v>159</v>
      </c>
      <c r="G29" s="595" t="s">
        <v>165</v>
      </c>
      <c r="H29" s="595" t="s">
        <v>6</v>
      </c>
      <c r="I29" s="169"/>
      <c r="J29" s="170"/>
    </row>
    <row r="30" spans="1:11" hidden="1" x14ac:dyDescent="0.25">
      <c r="A30" s="597"/>
      <c r="B30" s="598"/>
      <c r="C30" s="598"/>
      <c r="D30" s="598"/>
      <c r="E30" s="597"/>
      <c r="F30" s="643"/>
      <c r="G30" s="597"/>
      <c r="H30" s="597"/>
      <c r="I30" s="169"/>
      <c r="J30" s="170"/>
    </row>
    <row r="31" spans="1:11" hidden="1" x14ac:dyDescent="0.25">
      <c r="A31" s="208">
        <v>1</v>
      </c>
      <c r="B31" s="599">
        <v>2</v>
      </c>
      <c r="C31" s="600"/>
      <c r="D31" s="208">
        <v>3</v>
      </c>
      <c r="E31" s="208">
        <v>4</v>
      </c>
      <c r="F31" s="208">
        <v>5</v>
      </c>
      <c r="G31" s="208">
        <v>6</v>
      </c>
      <c r="H31" s="208">
        <v>7</v>
      </c>
      <c r="I31" s="169"/>
      <c r="J31" s="170"/>
    </row>
    <row r="32" spans="1:11" hidden="1" x14ac:dyDescent="0.25">
      <c r="A32" s="207" t="s">
        <v>93</v>
      </c>
      <c r="B32" s="207">
        <v>0.39300000000000002</v>
      </c>
      <c r="C32" s="296">
        <v>1</v>
      </c>
      <c r="D32" s="141">
        <v>2074.6</v>
      </c>
      <c r="E32" s="105">
        <f t="shared" ref="E32:E33" si="0">D32*12</f>
        <v>24895.199999999997</v>
      </c>
      <c r="F32" s="141">
        <f>18363.9*0.393</f>
        <v>7217.0127000000011</v>
      </c>
      <c r="G32" s="172">
        <f>F32*30.2%</f>
        <v>2179.5378354000004</v>
      </c>
      <c r="H32" s="172">
        <f>F32+G32</f>
        <v>9396.5505354000015</v>
      </c>
      <c r="I32" s="169"/>
      <c r="J32" s="170"/>
    </row>
    <row r="33" spans="1:11" ht="15.6" hidden="1" customHeight="1" x14ac:dyDescent="0.25">
      <c r="A33" s="207" t="s">
        <v>161</v>
      </c>
      <c r="B33" s="599">
        <f>5.6*0.393</f>
        <v>2.2008000000000001</v>
      </c>
      <c r="C33" s="600"/>
      <c r="D33" s="141">
        <f>1302.85*B33</f>
        <v>2867.3122800000001</v>
      </c>
      <c r="E33" s="105">
        <f t="shared" si="0"/>
        <v>34407.747360000001</v>
      </c>
      <c r="F33" s="141">
        <f>64311.87*0.393</f>
        <v>25274.564910000001</v>
      </c>
      <c r="G33" s="172">
        <f>F33*30.2%</f>
        <v>7632.9186028200002</v>
      </c>
      <c r="H33" s="172">
        <f>F33+G33</f>
        <v>32907.483512819999</v>
      </c>
    </row>
    <row r="34" spans="1:11" ht="18.75" hidden="1" x14ac:dyDescent="0.25">
      <c r="A34" s="294"/>
      <c r="B34" s="571">
        <f>SUM(B32:C33)</f>
        <v>3.5937999999999999</v>
      </c>
      <c r="C34" s="571"/>
      <c r="D34" s="120">
        <f>SUM(D32:D33)</f>
        <v>4941.9122800000005</v>
      </c>
      <c r="E34" s="120">
        <f>SUM(E32:E33)</f>
        <v>59302.947359999998</v>
      </c>
      <c r="F34" s="120">
        <f>SUM(F32:F33)</f>
        <v>32491.57761</v>
      </c>
      <c r="G34" s="120">
        <f>SUM(G32:G33)</f>
        <v>9812.4564382200006</v>
      </c>
      <c r="H34" s="209"/>
    </row>
    <row r="35" spans="1:11" s="41" customFormat="1" ht="14.45" hidden="1" customHeight="1" x14ac:dyDescent="0.25">
      <c r="A35" s="594" t="s">
        <v>170</v>
      </c>
      <c r="B35" s="594"/>
      <c r="C35" s="594"/>
      <c r="D35" s="594"/>
      <c r="E35" s="594"/>
      <c r="F35" s="594"/>
      <c r="G35" s="594"/>
      <c r="H35" s="594"/>
      <c r="I35" s="142"/>
    </row>
    <row r="36" spans="1:11" s="41" customFormat="1" ht="28.9" hidden="1" customHeight="1" x14ac:dyDescent="0.25">
      <c r="A36" s="595" t="s">
        <v>60</v>
      </c>
      <c r="B36" s="598" t="s">
        <v>155</v>
      </c>
      <c r="C36" s="598"/>
      <c r="D36" s="613" t="s">
        <v>156</v>
      </c>
      <c r="E36" s="614"/>
      <c r="F36" s="297"/>
    </row>
    <row r="37" spans="1:11" s="41" customFormat="1" ht="14.45" hidden="1" customHeight="1" x14ac:dyDescent="0.25">
      <c r="A37" s="596"/>
      <c r="B37" s="598"/>
      <c r="C37" s="598"/>
      <c r="D37" s="598" t="s">
        <v>157</v>
      </c>
      <c r="E37" s="595" t="s">
        <v>165</v>
      </c>
      <c r="F37" s="595" t="s">
        <v>169</v>
      </c>
    </row>
    <row r="38" spans="1:11" s="41" customFormat="1" ht="15" hidden="1" x14ac:dyDescent="0.25">
      <c r="A38" s="597"/>
      <c r="B38" s="598"/>
      <c r="C38" s="598"/>
      <c r="D38" s="598"/>
      <c r="E38" s="597"/>
      <c r="F38" s="597"/>
    </row>
    <row r="39" spans="1:11" s="41" customFormat="1" ht="15" hidden="1" x14ac:dyDescent="0.25">
      <c r="A39" s="208">
        <v>1</v>
      </c>
      <c r="B39" s="599">
        <v>2</v>
      </c>
      <c r="C39" s="600"/>
      <c r="D39" s="208">
        <v>3</v>
      </c>
      <c r="E39" s="208">
        <v>6</v>
      </c>
      <c r="F39" s="208">
        <v>7</v>
      </c>
    </row>
    <row r="40" spans="1:11" s="41" customFormat="1" ht="15" hidden="1" x14ac:dyDescent="0.25">
      <c r="A40" s="207" t="s">
        <v>161</v>
      </c>
      <c r="B40" s="599">
        <f>B33</f>
        <v>2.2008000000000001</v>
      </c>
      <c r="C40" s="600"/>
      <c r="D40" s="141">
        <v>4218.1400000000003</v>
      </c>
      <c r="E40" s="172">
        <f>D40*30.2%</f>
        <v>1273.8782800000001</v>
      </c>
      <c r="F40" s="172">
        <f>(E40+D40)*B40*12+27.46</f>
        <v>145069.46596748798</v>
      </c>
    </row>
    <row r="41" spans="1:11" s="41" customFormat="1" ht="18.75" hidden="1" x14ac:dyDescent="0.25">
      <c r="A41" s="294"/>
      <c r="B41" s="571">
        <f>SUM(B40:C40)</f>
        <v>2.2008000000000001</v>
      </c>
      <c r="C41" s="571"/>
      <c r="D41" s="120">
        <f>SUM(D40:D40)</f>
        <v>4218.1400000000003</v>
      </c>
      <c r="E41" s="120">
        <f>SUM(E40:E40)</f>
        <v>1273.8782800000001</v>
      </c>
      <c r="F41" s="209"/>
    </row>
    <row r="42" spans="1:11" s="41" customFormat="1" ht="18.75" x14ac:dyDescent="0.25">
      <c r="A42" s="142"/>
      <c r="B42" s="142"/>
      <c r="C42" s="142"/>
      <c r="D42" s="197"/>
      <c r="E42" s="197"/>
      <c r="F42" s="198"/>
      <c r="J42" s="6">
        <v>2948801.56</v>
      </c>
      <c r="K42" s="169" t="s">
        <v>105</v>
      </c>
    </row>
    <row r="43" spans="1:11" x14ac:dyDescent="0.25">
      <c r="D43" s="149">
        <f>D18</f>
        <v>0.3664</v>
      </c>
      <c r="J43" s="158">
        <f>J42-J26</f>
        <v>-193977.86725875223</v>
      </c>
      <c r="K43" s="169" t="s">
        <v>117</v>
      </c>
    </row>
    <row r="44" spans="1:11" ht="24.6" hidden="1" customHeight="1" x14ac:dyDescent="0.25">
      <c r="A44" s="714" t="s">
        <v>120</v>
      </c>
      <c r="B44" s="714"/>
      <c r="C44" s="322"/>
      <c r="D44" s="322" t="s">
        <v>11</v>
      </c>
      <c r="E44" s="322" t="s">
        <v>48</v>
      </c>
      <c r="F44" s="322" t="s">
        <v>15</v>
      </c>
      <c r="G44" s="327" t="s">
        <v>6</v>
      </c>
    </row>
    <row r="45" spans="1:11" hidden="1" x14ac:dyDescent="0.25">
      <c r="A45" s="711">
        <v>1</v>
      </c>
      <c r="B45" s="713"/>
      <c r="C45" s="323"/>
      <c r="D45" s="322">
        <v>2</v>
      </c>
      <c r="E45" s="71">
        <v>3</v>
      </c>
      <c r="F45" s="322">
        <v>4</v>
      </c>
      <c r="G45" s="74" t="s">
        <v>68</v>
      </c>
    </row>
    <row r="46" spans="1:11" hidden="1" x14ac:dyDescent="0.25">
      <c r="A46" s="718" t="str">
        <f>'инновации+добровольчество0,3664'!A53</f>
        <v>Суточные</v>
      </c>
      <c r="B46" s="719"/>
      <c r="C46" s="325"/>
      <c r="D46" s="322" t="str">
        <f>'инновации+добровольчество0,3664'!D53</f>
        <v>сутки</v>
      </c>
      <c r="E46" s="212">
        <f>D43</f>
        <v>0.3664</v>
      </c>
      <c r="F46" s="334">
        <f>'инновации+добровольчество0,3664'!F53</f>
        <v>450</v>
      </c>
      <c r="G46" s="77">
        <f>E46*F46</f>
        <v>164.88</v>
      </c>
    </row>
    <row r="47" spans="1:11" hidden="1" x14ac:dyDescent="0.25">
      <c r="A47" s="718" t="str">
        <f>'инновации+добровольчество0,3664'!A54</f>
        <v>Проезд</v>
      </c>
      <c r="B47" s="719"/>
      <c r="C47" s="325"/>
      <c r="D47" s="322" t="str">
        <f>'инновации+добровольчество0,3664'!D54</f>
        <v xml:space="preserve">Ед. </v>
      </c>
      <c r="E47" s="212">
        <f>E46</f>
        <v>0.3664</v>
      </c>
      <c r="F47" s="334">
        <f>'инновации+добровольчество0,3664'!F54</f>
        <v>8200</v>
      </c>
      <c r="G47" s="77">
        <f>E47*F47</f>
        <v>3004.48</v>
      </c>
    </row>
    <row r="48" spans="1:11" hidden="1" x14ac:dyDescent="0.25">
      <c r="A48" s="718" t="str">
        <f>'инновации+добровольчество0,3664'!A55</f>
        <v xml:space="preserve">Проживание </v>
      </c>
      <c r="B48" s="719"/>
      <c r="C48" s="325"/>
      <c r="D48" s="322" t="str">
        <f>'инновации+добровольчество0,3664'!D55</f>
        <v>сутки</v>
      </c>
      <c r="E48" s="212">
        <f>E46</f>
        <v>0.3664</v>
      </c>
      <c r="F48" s="334">
        <f>'инновации+добровольчество0,3664'!F55</f>
        <v>1257.8399999999999</v>
      </c>
      <c r="G48" s="77">
        <f>E48*F48</f>
        <v>460.87257599999998</v>
      </c>
    </row>
    <row r="49" spans="1:10" hidden="1" x14ac:dyDescent="0.25">
      <c r="A49" s="324" t="e">
        <f>'инновации+добровольчество0,3664'!#REF!</f>
        <v>#REF!</v>
      </c>
      <c r="B49" s="211"/>
      <c r="C49" s="211"/>
      <c r="D49" s="322" t="e">
        <f>'инновации+добровольчество0,3664'!#REF!</f>
        <v>#REF!</v>
      </c>
      <c r="E49" s="212">
        <f>E46</f>
        <v>0.3664</v>
      </c>
      <c r="F49" s="334" t="e">
        <f>'инновации+добровольчество0,3664'!#REF!</f>
        <v>#REF!</v>
      </c>
      <c r="G49" s="77">
        <v>0</v>
      </c>
    </row>
    <row r="50" spans="1:10" ht="18.75" hidden="1" x14ac:dyDescent="0.25">
      <c r="A50" s="732" t="s">
        <v>58</v>
      </c>
      <c r="B50" s="733"/>
      <c r="C50" s="733"/>
      <c r="D50" s="733"/>
      <c r="E50" s="733"/>
      <c r="F50" s="734"/>
      <c r="G50" s="259">
        <v>0</v>
      </c>
    </row>
    <row r="51" spans="1:10" x14ac:dyDescent="0.25">
      <c r="A51" s="723" t="s">
        <v>118</v>
      </c>
      <c r="B51" s="723"/>
      <c r="C51" s="723"/>
      <c r="D51" s="723"/>
      <c r="E51" s="723"/>
      <c r="F51" s="723"/>
    </row>
    <row r="52" spans="1:10" ht="15.6" customHeight="1" x14ac:dyDescent="0.25">
      <c r="D52" s="149"/>
      <c r="F52" s="150">
        <v>1</v>
      </c>
    </row>
    <row r="53" spans="1:10" ht="12" customHeight="1" x14ac:dyDescent="0.25">
      <c r="A53" s="714" t="s">
        <v>121</v>
      </c>
      <c r="B53" s="714"/>
      <c r="C53" s="322"/>
      <c r="D53" s="714" t="s">
        <v>11</v>
      </c>
      <c r="E53" s="714" t="s">
        <v>48</v>
      </c>
      <c r="F53" s="714" t="s">
        <v>15</v>
      </c>
      <c r="G53" s="724" t="s">
        <v>6</v>
      </c>
      <c r="J53" s="173"/>
    </row>
    <row r="54" spans="1:10" ht="9" hidden="1" customHeight="1" x14ac:dyDescent="0.25">
      <c r="A54" s="714"/>
      <c r="B54" s="714"/>
      <c r="C54" s="322"/>
      <c r="D54" s="714"/>
      <c r="E54" s="714"/>
      <c r="F54" s="714"/>
      <c r="G54" s="724"/>
      <c r="J54" s="150"/>
    </row>
    <row r="55" spans="1:10" x14ac:dyDescent="0.25">
      <c r="A55" s="714">
        <v>1</v>
      </c>
      <c r="B55" s="714"/>
      <c r="C55" s="322"/>
      <c r="D55" s="322">
        <v>2</v>
      </c>
      <c r="E55" s="322">
        <v>3</v>
      </c>
      <c r="F55" s="322">
        <v>4</v>
      </c>
      <c r="G55" s="269" t="s">
        <v>68</v>
      </c>
    </row>
    <row r="56" spans="1:10" ht="56.25" x14ac:dyDescent="0.25">
      <c r="A56" s="800" t="s">
        <v>228</v>
      </c>
      <c r="B56" s="322"/>
      <c r="C56" s="322"/>
      <c r="D56" s="322"/>
      <c r="E56" s="809"/>
      <c r="F56" s="810"/>
      <c r="G56" s="269"/>
    </row>
    <row r="57" spans="1:10" ht="18.75" x14ac:dyDescent="0.3">
      <c r="A57" s="503" t="s">
        <v>225</v>
      </c>
      <c r="B57" s="322"/>
      <c r="C57" s="322"/>
      <c r="D57" s="811" t="s">
        <v>122</v>
      </c>
      <c r="E57" s="812">
        <v>2</v>
      </c>
      <c r="F57" s="813">
        <v>8200</v>
      </c>
      <c r="G57" s="814">
        <f>E57*F57</f>
        <v>16400</v>
      </c>
    </row>
    <row r="58" spans="1:10" ht="18.75" x14ac:dyDescent="0.3">
      <c r="A58" s="503" t="s">
        <v>324</v>
      </c>
      <c r="B58" s="322"/>
      <c r="C58" s="322"/>
      <c r="D58" s="811" t="s">
        <v>123</v>
      </c>
      <c r="E58" s="812">
        <v>3</v>
      </c>
      <c r="F58" s="813">
        <v>3000</v>
      </c>
      <c r="G58" s="814">
        <f t="shared" ref="G58:G108" si="1">E58*F58</f>
        <v>9000</v>
      </c>
    </row>
    <row r="59" spans="1:10" ht="18.75" x14ac:dyDescent="0.3">
      <c r="A59" s="503" t="s">
        <v>325</v>
      </c>
      <c r="B59" s="322"/>
      <c r="C59" s="322"/>
      <c r="D59" s="811" t="s">
        <v>123</v>
      </c>
      <c r="E59" s="812">
        <v>8</v>
      </c>
      <c r="F59" s="813">
        <v>450</v>
      </c>
      <c r="G59" s="814">
        <f t="shared" si="1"/>
        <v>3600</v>
      </c>
    </row>
    <row r="60" spans="1:10" ht="37.5" x14ac:dyDescent="0.3">
      <c r="A60" s="450" t="s">
        <v>446</v>
      </c>
      <c r="B60" s="322"/>
      <c r="C60" s="322"/>
      <c r="D60" s="811"/>
      <c r="E60" s="812"/>
      <c r="F60" s="813"/>
      <c r="G60" s="814">
        <f t="shared" si="1"/>
        <v>0</v>
      </c>
    </row>
    <row r="61" spans="1:10" ht="18.75" x14ac:dyDescent="0.3">
      <c r="A61" s="503" t="s">
        <v>447</v>
      </c>
      <c r="B61" s="322"/>
      <c r="C61" s="322"/>
      <c r="D61" s="811" t="s">
        <v>122</v>
      </c>
      <c r="E61" s="812">
        <v>6</v>
      </c>
      <c r="F61" s="813">
        <v>8200</v>
      </c>
      <c r="G61" s="814">
        <f t="shared" si="1"/>
        <v>49200</v>
      </c>
    </row>
    <row r="62" spans="1:10" ht="18.75" x14ac:dyDescent="0.3">
      <c r="A62" s="503" t="s">
        <v>448</v>
      </c>
      <c r="B62" s="322"/>
      <c r="C62" s="322"/>
      <c r="D62" s="811" t="s">
        <v>123</v>
      </c>
      <c r="E62" s="812">
        <v>12</v>
      </c>
      <c r="F62" s="813">
        <v>450</v>
      </c>
      <c r="G62" s="814">
        <f t="shared" si="1"/>
        <v>5400</v>
      </c>
    </row>
    <row r="63" spans="1:10" ht="37.5" x14ac:dyDescent="0.3">
      <c r="A63" s="450" t="s">
        <v>449</v>
      </c>
      <c r="B63" s="322"/>
      <c r="C63" s="322"/>
      <c r="D63" s="811"/>
      <c r="E63" s="812"/>
      <c r="F63" s="813"/>
      <c r="G63" s="814"/>
    </row>
    <row r="64" spans="1:10" ht="18.75" x14ac:dyDescent="0.3">
      <c r="A64" s="503" t="s">
        <v>450</v>
      </c>
      <c r="B64" s="322"/>
      <c r="C64" s="322"/>
      <c r="D64" s="811" t="s">
        <v>122</v>
      </c>
      <c r="E64" s="812">
        <v>6</v>
      </c>
      <c r="F64" s="813">
        <v>5350</v>
      </c>
      <c r="G64" s="814">
        <f t="shared" si="1"/>
        <v>32100</v>
      </c>
    </row>
    <row r="65" spans="1:7" ht="18.75" x14ac:dyDescent="0.3">
      <c r="A65" s="503" t="s">
        <v>451</v>
      </c>
      <c r="B65" s="322"/>
      <c r="C65" s="322"/>
      <c r="D65" s="811" t="s">
        <v>123</v>
      </c>
      <c r="E65" s="812">
        <v>9</v>
      </c>
      <c r="F65" s="813">
        <v>450</v>
      </c>
      <c r="G65" s="814">
        <f t="shared" si="1"/>
        <v>4050</v>
      </c>
    </row>
    <row r="66" spans="1:7" ht="37.5" x14ac:dyDescent="0.3">
      <c r="A66" s="450" t="s">
        <v>452</v>
      </c>
      <c r="B66" s="322"/>
      <c r="C66" s="322"/>
      <c r="D66" s="811"/>
      <c r="E66" s="812"/>
      <c r="F66" s="813"/>
      <c r="G66" s="814"/>
    </row>
    <row r="67" spans="1:7" ht="18.75" x14ac:dyDescent="0.3">
      <c r="A67" s="445" t="s">
        <v>453</v>
      </c>
      <c r="B67" s="322"/>
      <c r="C67" s="322"/>
      <c r="D67" s="811" t="s">
        <v>122</v>
      </c>
      <c r="E67" s="812">
        <v>12</v>
      </c>
      <c r="F67" s="813">
        <v>206</v>
      </c>
      <c r="G67" s="814">
        <f t="shared" si="1"/>
        <v>2472</v>
      </c>
    </row>
    <row r="68" spans="1:7" ht="37.5" x14ac:dyDescent="0.3">
      <c r="A68" s="450" t="s">
        <v>551</v>
      </c>
      <c r="B68" s="322"/>
      <c r="C68" s="322"/>
      <c r="D68" s="811"/>
      <c r="E68" s="812"/>
      <c r="F68" s="813"/>
      <c r="G68" s="814">
        <f t="shared" si="1"/>
        <v>0</v>
      </c>
    </row>
    <row r="69" spans="1:7" ht="18.75" x14ac:dyDescent="0.3">
      <c r="A69" s="503" t="s">
        <v>225</v>
      </c>
      <c r="B69" s="322"/>
      <c r="C69" s="322"/>
      <c r="D69" s="811" t="s">
        <v>122</v>
      </c>
      <c r="E69" s="812">
        <v>15</v>
      </c>
      <c r="F69" s="813">
        <v>4100</v>
      </c>
      <c r="G69" s="814">
        <f t="shared" si="1"/>
        <v>61500</v>
      </c>
    </row>
    <row r="70" spans="1:7" ht="18.75" x14ac:dyDescent="0.3">
      <c r="A70" s="503" t="s">
        <v>325</v>
      </c>
      <c r="B70" s="322"/>
      <c r="C70" s="322"/>
      <c r="D70" s="811" t="s">
        <v>123</v>
      </c>
      <c r="E70" s="812">
        <v>15</v>
      </c>
      <c r="F70" s="813">
        <v>450</v>
      </c>
      <c r="G70" s="814">
        <f t="shared" si="1"/>
        <v>6750</v>
      </c>
    </row>
    <row r="71" spans="1:7" ht="18.75" x14ac:dyDescent="0.3">
      <c r="A71" s="450" t="s">
        <v>552</v>
      </c>
      <c r="B71" s="322"/>
      <c r="C71" s="322"/>
      <c r="D71" s="811"/>
      <c r="E71" s="812"/>
      <c r="F71" s="813"/>
      <c r="G71" s="814">
        <f t="shared" si="1"/>
        <v>0</v>
      </c>
    </row>
    <row r="72" spans="1:7" ht="18.75" x14ac:dyDescent="0.3">
      <c r="A72" s="503" t="s">
        <v>225</v>
      </c>
      <c r="B72" s="322"/>
      <c r="C72" s="322"/>
      <c r="D72" s="811" t="s">
        <v>122</v>
      </c>
      <c r="E72" s="812">
        <v>5</v>
      </c>
      <c r="F72" s="813">
        <v>4100</v>
      </c>
      <c r="G72" s="814">
        <f t="shared" si="1"/>
        <v>20500</v>
      </c>
    </row>
    <row r="73" spans="1:7" ht="18.75" x14ac:dyDescent="0.3">
      <c r="A73" s="503" t="s">
        <v>325</v>
      </c>
      <c r="B73" s="322"/>
      <c r="C73" s="322"/>
      <c r="D73" s="811" t="s">
        <v>123</v>
      </c>
      <c r="E73" s="812">
        <v>6</v>
      </c>
      <c r="F73" s="813">
        <v>450</v>
      </c>
      <c r="G73" s="814">
        <f t="shared" si="1"/>
        <v>2700</v>
      </c>
    </row>
    <row r="74" spans="1:7" ht="18.75" x14ac:dyDescent="0.3">
      <c r="A74" s="503" t="s">
        <v>225</v>
      </c>
      <c r="B74" s="322"/>
      <c r="C74" s="322"/>
      <c r="D74" s="811" t="s">
        <v>122</v>
      </c>
      <c r="E74" s="812">
        <v>6</v>
      </c>
      <c r="F74" s="813">
        <v>4100</v>
      </c>
      <c r="G74" s="814">
        <f t="shared" si="1"/>
        <v>24600</v>
      </c>
    </row>
    <row r="75" spans="1:7" ht="18.75" x14ac:dyDescent="0.3">
      <c r="A75" s="503" t="s">
        <v>325</v>
      </c>
      <c r="B75" s="322"/>
      <c r="C75" s="322"/>
      <c r="D75" s="811" t="s">
        <v>123</v>
      </c>
      <c r="E75" s="812">
        <v>5</v>
      </c>
      <c r="F75" s="813">
        <v>450</v>
      </c>
      <c r="G75" s="814">
        <f t="shared" si="1"/>
        <v>2250</v>
      </c>
    </row>
    <row r="76" spans="1:7" ht="37.5" x14ac:dyDescent="0.3">
      <c r="A76" s="450" t="s">
        <v>553</v>
      </c>
      <c r="B76" s="322"/>
      <c r="C76" s="322"/>
      <c r="D76" s="811"/>
      <c r="E76" s="812"/>
      <c r="F76" s="813"/>
      <c r="G76" s="814"/>
    </row>
    <row r="77" spans="1:7" ht="18.75" x14ac:dyDescent="0.3">
      <c r="A77" s="503" t="s">
        <v>225</v>
      </c>
      <c r="B77" s="322"/>
      <c r="C77" s="322"/>
      <c r="D77" s="811" t="s">
        <v>122</v>
      </c>
      <c r="E77" s="815">
        <v>10</v>
      </c>
      <c r="F77" s="816">
        <v>8200</v>
      </c>
      <c r="G77" s="814">
        <f t="shared" si="1"/>
        <v>82000</v>
      </c>
    </row>
    <row r="78" spans="1:7" ht="18.75" x14ac:dyDescent="0.3">
      <c r="A78" s="503" t="s">
        <v>226</v>
      </c>
      <c r="B78" s="322"/>
      <c r="C78" s="322"/>
      <c r="D78" s="811" t="s">
        <v>123</v>
      </c>
      <c r="E78" s="812">
        <v>20</v>
      </c>
      <c r="F78" s="813">
        <v>500</v>
      </c>
      <c r="G78" s="814">
        <f t="shared" si="1"/>
        <v>10000</v>
      </c>
    </row>
    <row r="79" spans="1:7" ht="18.75" x14ac:dyDescent="0.3">
      <c r="A79" s="801" t="s">
        <v>227</v>
      </c>
      <c r="B79" s="322"/>
      <c r="C79" s="322"/>
      <c r="D79" s="811" t="s">
        <v>123</v>
      </c>
      <c r="E79" s="817">
        <v>60</v>
      </c>
      <c r="F79" s="818">
        <v>450</v>
      </c>
      <c r="G79" s="814">
        <f t="shared" si="1"/>
        <v>27000</v>
      </c>
    </row>
    <row r="80" spans="1:7" ht="18.75" x14ac:dyDescent="0.3">
      <c r="A80" s="444" t="s">
        <v>454</v>
      </c>
      <c r="B80" s="322"/>
      <c r="C80" s="322"/>
      <c r="D80" s="811" t="s">
        <v>84</v>
      </c>
      <c r="E80" s="812">
        <v>1</v>
      </c>
      <c r="F80" s="819">
        <v>990</v>
      </c>
      <c r="G80" s="814">
        <f t="shared" si="1"/>
        <v>990</v>
      </c>
    </row>
    <row r="81" spans="1:7" ht="18.75" x14ac:dyDescent="0.3">
      <c r="A81" s="444" t="s">
        <v>455</v>
      </c>
      <c r="B81" s="322"/>
      <c r="C81" s="322"/>
      <c r="D81" s="811" t="s">
        <v>84</v>
      </c>
      <c r="E81" s="812">
        <v>1</v>
      </c>
      <c r="F81" s="819">
        <v>1690</v>
      </c>
      <c r="G81" s="814">
        <f t="shared" si="1"/>
        <v>1690</v>
      </c>
    </row>
    <row r="82" spans="1:7" ht="18.75" x14ac:dyDescent="0.3">
      <c r="A82" s="444" t="s">
        <v>456</v>
      </c>
      <c r="B82" s="322"/>
      <c r="C82" s="322"/>
      <c r="D82" s="811" t="s">
        <v>84</v>
      </c>
      <c r="E82" s="812">
        <v>1</v>
      </c>
      <c r="F82" s="819">
        <v>1790</v>
      </c>
      <c r="G82" s="814">
        <f t="shared" si="1"/>
        <v>1790</v>
      </c>
    </row>
    <row r="83" spans="1:7" ht="18.75" x14ac:dyDescent="0.3">
      <c r="A83" s="802" t="s">
        <v>554</v>
      </c>
      <c r="B83" s="322"/>
      <c r="C83" s="322"/>
      <c r="D83" s="811"/>
      <c r="E83" s="820"/>
      <c r="F83" s="821"/>
      <c r="G83" s="814"/>
    </row>
    <row r="84" spans="1:7" ht="18.75" x14ac:dyDescent="0.3">
      <c r="A84" s="803" t="s">
        <v>457</v>
      </c>
      <c r="B84" s="322"/>
      <c r="C84" s="322"/>
      <c r="D84" s="811" t="s">
        <v>84</v>
      </c>
      <c r="E84" s="822">
        <v>18</v>
      </c>
      <c r="F84" s="822">
        <v>350</v>
      </c>
      <c r="G84" s="814">
        <f t="shared" si="1"/>
        <v>6300</v>
      </c>
    </row>
    <row r="85" spans="1:7" ht="18.75" x14ac:dyDescent="0.3">
      <c r="A85" s="803" t="s">
        <v>458</v>
      </c>
      <c r="B85" s="322"/>
      <c r="C85" s="322"/>
      <c r="D85" s="811" t="s">
        <v>84</v>
      </c>
      <c r="E85" s="822">
        <v>20</v>
      </c>
      <c r="F85" s="822">
        <v>400</v>
      </c>
      <c r="G85" s="814">
        <f t="shared" si="1"/>
        <v>8000</v>
      </c>
    </row>
    <row r="86" spans="1:7" ht="18.75" x14ac:dyDescent="0.3">
      <c r="A86" s="803" t="s">
        <v>459</v>
      </c>
      <c r="B86" s="322"/>
      <c r="C86" s="322"/>
      <c r="D86" s="811" t="s">
        <v>84</v>
      </c>
      <c r="E86" s="822">
        <v>20</v>
      </c>
      <c r="F86" s="822">
        <v>165</v>
      </c>
      <c r="G86" s="814">
        <f t="shared" si="1"/>
        <v>3300</v>
      </c>
    </row>
    <row r="87" spans="1:7" ht="18.75" x14ac:dyDescent="0.3">
      <c r="A87" s="803" t="s">
        <v>460</v>
      </c>
      <c r="B87" s="322"/>
      <c r="C87" s="322"/>
      <c r="D87" s="811" t="s">
        <v>84</v>
      </c>
      <c r="E87" s="822">
        <v>20</v>
      </c>
      <c r="F87" s="822">
        <v>99</v>
      </c>
      <c r="G87" s="814">
        <f t="shared" si="1"/>
        <v>1980</v>
      </c>
    </row>
    <row r="88" spans="1:7" ht="18.75" x14ac:dyDescent="0.3">
      <c r="A88" s="803" t="s">
        <v>461</v>
      </c>
      <c r="B88" s="322"/>
      <c r="C88" s="322"/>
      <c r="D88" s="811" t="s">
        <v>84</v>
      </c>
      <c r="E88" s="822">
        <v>20</v>
      </c>
      <c r="F88" s="822">
        <v>190</v>
      </c>
      <c r="G88" s="814">
        <f t="shared" si="1"/>
        <v>3800</v>
      </c>
    </row>
    <row r="89" spans="1:7" ht="18.75" x14ac:dyDescent="0.3">
      <c r="A89" s="803" t="s">
        <v>462</v>
      </c>
      <c r="B89" s="322"/>
      <c r="C89" s="322"/>
      <c r="D89" s="811" t="s">
        <v>84</v>
      </c>
      <c r="E89" s="822">
        <v>4</v>
      </c>
      <c r="F89" s="822">
        <v>190</v>
      </c>
      <c r="G89" s="814">
        <f t="shared" si="1"/>
        <v>760</v>
      </c>
    </row>
    <row r="90" spans="1:7" ht="18.75" x14ac:dyDescent="0.3">
      <c r="A90" s="803" t="s">
        <v>463</v>
      </c>
      <c r="B90" s="322"/>
      <c r="C90" s="322"/>
      <c r="D90" s="811" t="s">
        <v>84</v>
      </c>
      <c r="E90" s="822">
        <v>20</v>
      </c>
      <c r="F90" s="822">
        <v>220</v>
      </c>
      <c r="G90" s="814">
        <f t="shared" si="1"/>
        <v>4400</v>
      </c>
    </row>
    <row r="91" spans="1:7" ht="18.75" x14ac:dyDescent="0.3">
      <c r="A91" s="803" t="s">
        <v>464</v>
      </c>
      <c r="B91" s="322"/>
      <c r="C91" s="322"/>
      <c r="D91" s="811" t="s">
        <v>84</v>
      </c>
      <c r="E91" s="822">
        <v>50</v>
      </c>
      <c r="F91" s="822">
        <v>170</v>
      </c>
      <c r="G91" s="814">
        <f t="shared" si="1"/>
        <v>8500</v>
      </c>
    </row>
    <row r="92" spans="1:7" ht="18.75" x14ac:dyDescent="0.3">
      <c r="A92" s="803" t="s">
        <v>465</v>
      </c>
      <c r="B92" s="322"/>
      <c r="C92" s="322"/>
      <c r="D92" s="811" t="s">
        <v>84</v>
      </c>
      <c r="E92" s="822">
        <v>1</v>
      </c>
      <c r="F92" s="822">
        <v>1200</v>
      </c>
      <c r="G92" s="814">
        <f t="shared" si="1"/>
        <v>1200</v>
      </c>
    </row>
    <row r="93" spans="1:7" ht="18.75" x14ac:dyDescent="0.3">
      <c r="A93" s="803" t="s">
        <v>466</v>
      </c>
      <c r="B93" s="322"/>
      <c r="C93" s="322"/>
      <c r="D93" s="811" t="s">
        <v>84</v>
      </c>
      <c r="E93" s="822">
        <v>20</v>
      </c>
      <c r="F93" s="822">
        <v>220</v>
      </c>
      <c r="G93" s="814">
        <f t="shared" si="1"/>
        <v>4400</v>
      </c>
    </row>
    <row r="94" spans="1:7" ht="18.75" x14ac:dyDescent="0.3">
      <c r="A94" s="803" t="s">
        <v>467</v>
      </c>
      <c r="B94" s="322"/>
      <c r="C94" s="322"/>
      <c r="D94" s="811" t="s">
        <v>84</v>
      </c>
      <c r="E94" s="822">
        <v>8</v>
      </c>
      <c r="F94" s="822">
        <v>2500</v>
      </c>
      <c r="G94" s="814">
        <f t="shared" si="1"/>
        <v>20000</v>
      </c>
    </row>
    <row r="95" spans="1:7" ht="18.75" x14ac:dyDescent="0.3">
      <c r="A95" s="803" t="s">
        <v>468</v>
      </c>
      <c r="B95" s="322"/>
      <c r="C95" s="322"/>
      <c r="D95" s="811" t="s">
        <v>84</v>
      </c>
      <c r="E95" s="822">
        <v>6</v>
      </c>
      <c r="F95" s="822">
        <v>2500</v>
      </c>
      <c r="G95" s="814">
        <f t="shared" si="1"/>
        <v>15000</v>
      </c>
    </row>
    <row r="96" spans="1:7" ht="18.75" x14ac:dyDescent="0.3">
      <c r="A96" s="803" t="s">
        <v>469</v>
      </c>
      <c r="B96" s="322"/>
      <c r="C96" s="322"/>
      <c r="D96" s="811" t="s">
        <v>84</v>
      </c>
      <c r="E96" s="822">
        <v>2</v>
      </c>
      <c r="F96" s="822">
        <v>2500</v>
      </c>
      <c r="G96" s="814">
        <f t="shared" si="1"/>
        <v>5000</v>
      </c>
    </row>
    <row r="97" spans="1:7" ht="18.75" x14ac:dyDescent="0.3">
      <c r="A97" s="803" t="s">
        <v>470</v>
      </c>
      <c r="B97" s="322"/>
      <c r="C97" s="322"/>
      <c r="D97" s="811" t="s">
        <v>84</v>
      </c>
      <c r="E97" s="822">
        <v>8</v>
      </c>
      <c r="F97" s="822">
        <v>1950</v>
      </c>
      <c r="G97" s="814">
        <f t="shared" si="1"/>
        <v>15600</v>
      </c>
    </row>
    <row r="98" spans="1:7" ht="18.75" x14ac:dyDescent="0.3">
      <c r="A98" s="803" t="s">
        <v>471</v>
      </c>
      <c r="B98" s="322"/>
      <c r="C98" s="322"/>
      <c r="D98" s="811" t="s">
        <v>84</v>
      </c>
      <c r="E98" s="822">
        <v>6</v>
      </c>
      <c r="F98" s="822">
        <v>1950</v>
      </c>
      <c r="G98" s="814">
        <f t="shared" si="1"/>
        <v>11700</v>
      </c>
    </row>
    <row r="99" spans="1:7" ht="18.75" x14ac:dyDescent="0.3">
      <c r="A99" s="803" t="s">
        <v>472</v>
      </c>
      <c r="B99" s="322"/>
      <c r="C99" s="322"/>
      <c r="D99" s="811" t="s">
        <v>84</v>
      </c>
      <c r="E99" s="822">
        <v>2</v>
      </c>
      <c r="F99" s="822">
        <v>1950</v>
      </c>
      <c r="G99" s="814">
        <f t="shared" si="1"/>
        <v>3900</v>
      </c>
    </row>
    <row r="100" spans="1:7" ht="18.75" x14ac:dyDescent="0.3">
      <c r="A100" s="803" t="s">
        <v>473</v>
      </c>
      <c r="B100" s="322"/>
      <c r="C100" s="322"/>
      <c r="D100" s="811" t="s">
        <v>84</v>
      </c>
      <c r="E100" s="822">
        <v>1</v>
      </c>
      <c r="F100" s="822">
        <v>2950</v>
      </c>
      <c r="G100" s="814">
        <f t="shared" si="1"/>
        <v>2950</v>
      </c>
    </row>
    <row r="101" spans="1:7" ht="37.5" x14ac:dyDescent="0.3">
      <c r="A101" s="803" t="s">
        <v>474</v>
      </c>
      <c r="B101" s="322"/>
      <c r="C101" s="322"/>
      <c r="D101" s="811" t="s">
        <v>84</v>
      </c>
      <c r="E101" s="822">
        <v>4</v>
      </c>
      <c r="F101" s="822">
        <v>5100</v>
      </c>
      <c r="G101" s="814">
        <f t="shared" si="1"/>
        <v>20400</v>
      </c>
    </row>
    <row r="102" spans="1:7" ht="37.5" x14ac:dyDescent="0.3">
      <c r="A102" s="803" t="s">
        <v>475</v>
      </c>
      <c r="B102" s="322"/>
      <c r="C102" s="322"/>
      <c r="D102" s="811" t="s">
        <v>84</v>
      </c>
      <c r="E102" s="822">
        <v>6</v>
      </c>
      <c r="F102" s="822">
        <v>5100</v>
      </c>
      <c r="G102" s="814">
        <f t="shared" si="1"/>
        <v>30600</v>
      </c>
    </row>
    <row r="103" spans="1:7" ht="37.5" x14ac:dyDescent="0.3">
      <c r="A103" s="803" t="s">
        <v>476</v>
      </c>
      <c r="B103" s="322"/>
      <c r="C103" s="322"/>
      <c r="D103" s="811" t="s">
        <v>84</v>
      </c>
      <c r="E103" s="822">
        <v>2</v>
      </c>
      <c r="F103" s="822">
        <v>5100</v>
      </c>
      <c r="G103" s="814">
        <f t="shared" si="1"/>
        <v>10200</v>
      </c>
    </row>
    <row r="104" spans="1:7" ht="18.75" x14ac:dyDescent="0.3">
      <c r="A104" s="803" t="s">
        <v>477</v>
      </c>
      <c r="B104" s="322"/>
      <c r="C104" s="322"/>
      <c r="D104" s="811" t="s">
        <v>84</v>
      </c>
      <c r="E104" s="822">
        <v>2</v>
      </c>
      <c r="F104" s="822">
        <v>4500</v>
      </c>
      <c r="G104" s="814">
        <f t="shared" si="1"/>
        <v>9000</v>
      </c>
    </row>
    <row r="105" spans="1:7" ht="18.75" x14ac:dyDescent="0.3">
      <c r="A105" s="803" t="s">
        <v>478</v>
      </c>
      <c r="B105" s="322"/>
      <c r="C105" s="322"/>
      <c r="D105" s="811" t="s">
        <v>84</v>
      </c>
      <c r="E105" s="822">
        <v>6</v>
      </c>
      <c r="F105" s="822">
        <v>4500</v>
      </c>
      <c r="G105" s="814">
        <f t="shared" si="1"/>
        <v>27000</v>
      </c>
    </row>
    <row r="106" spans="1:7" ht="18.75" x14ac:dyDescent="0.3">
      <c r="A106" s="803" t="s">
        <v>479</v>
      </c>
      <c r="B106" s="322"/>
      <c r="C106" s="322"/>
      <c r="D106" s="811" t="s">
        <v>84</v>
      </c>
      <c r="E106" s="822">
        <v>3</v>
      </c>
      <c r="F106" s="822">
        <v>4500</v>
      </c>
      <c r="G106" s="814">
        <f t="shared" si="1"/>
        <v>13500</v>
      </c>
    </row>
    <row r="107" spans="1:7" ht="18.75" x14ac:dyDescent="0.3">
      <c r="A107" s="803" t="s">
        <v>480</v>
      </c>
      <c r="B107" s="322"/>
      <c r="C107" s="322"/>
      <c r="D107" s="811" t="s">
        <v>84</v>
      </c>
      <c r="E107" s="822">
        <v>4</v>
      </c>
      <c r="F107" s="822">
        <v>4500</v>
      </c>
      <c r="G107" s="814">
        <f t="shared" si="1"/>
        <v>18000</v>
      </c>
    </row>
    <row r="108" spans="1:7" ht="19.5" thickBot="1" x14ac:dyDescent="0.35">
      <c r="A108" s="804" t="s">
        <v>481</v>
      </c>
      <c r="B108" s="322"/>
      <c r="C108" s="322"/>
      <c r="D108" s="811" t="s">
        <v>84</v>
      </c>
      <c r="E108" s="823">
        <v>2</v>
      </c>
      <c r="F108" s="823">
        <v>4500</v>
      </c>
      <c r="G108" s="814">
        <f t="shared" si="1"/>
        <v>9000</v>
      </c>
    </row>
    <row r="109" spans="1:7" ht="18.75" x14ac:dyDescent="0.3">
      <c r="A109" s="805" t="s">
        <v>482</v>
      </c>
      <c r="B109" s="322"/>
      <c r="C109" s="322"/>
      <c r="D109" s="811" t="s">
        <v>84</v>
      </c>
      <c r="E109" s="820">
        <v>10</v>
      </c>
      <c r="F109" s="824">
        <v>950</v>
      </c>
      <c r="G109" s="814">
        <f t="shared" ref="G109:G152" si="2">E109*F109</f>
        <v>9500</v>
      </c>
    </row>
    <row r="110" spans="1:7" ht="18.75" x14ac:dyDescent="0.3">
      <c r="A110" s="806" t="s">
        <v>483</v>
      </c>
      <c r="B110" s="322"/>
      <c r="C110" s="322"/>
      <c r="D110" s="811" t="s">
        <v>84</v>
      </c>
      <c r="E110" s="812">
        <v>2</v>
      </c>
      <c r="F110" s="822">
        <v>880</v>
      </c>
      <c r="G110" s="814">
        <f t="shared" si="2"/>
        <v>1760</v>
      </c>
    </row>
    <row r="111" spans="1:7" ht="18.75" x14ac:dyDescent="0.3">
      <c r="A111" s="806" t="s">
        <v>484</v>
      </c>
      <c r="B111" s="322"/>
      <c r="C111" s="322"/>
      <c r="D111" s="811" t="s">
        <v>84</v>
      </c>
      <c r="E111" s="812">
        <v>1</v>
      </c>
      <c r="F111" s="822">
        <v>850</v>
      </c>
      <c r="G111" s="814">
        <f t="shared" si="2"/>
        <v>850</v>
      </c>
    </row>
    <row r="112" spans="1:7" ht="18.75" x14ac:dyDescent="0.3">
      <c r="A112" s="806" t="s">
        <v>485</v>
      </c>
      <c r="B112" s="322"/>
      <c r="C112" s="322"/>
      <c r="D112" s="811" t="s">
        <v>84</v>
      </c>
      <c r="E112" s="812">
        <v>1</v>
      </c>
      <c r="F112" s="822">
        <v>900</v>
      </c>
      <c r="G112" s="814">
        <f t="shared" si="2"/>
        <v>900</v>
      </c>
    </row>
    <row r="113" spans="1:7" ht="18.75" x14ac:dyDescent="0.3">
      <c r="A113" s="509" t="s">
        <v>486</v>
      </c>
      <c r="B113" s="322"/>
      <c r="C113" s="322"/>
      <c r="D113" s="811" t="s">
        <v>84</v>
      </c>
      <c r="E113" s="812">
        <v>10</v>
      </c>
      <c r="F113" s="822">
        <v>380</v>
      </c>
      <c r="G113" s="814">
        <f t="shared" si="2"/>
        <v>3800</v>
      </c>
    </row>
    <row r="114" spans="1:7" ht="18.75" x14ac:dyDescent="0.3">
      <c r="A114" s="509" t="s">
        <v>487</v>
      </c>
      <c r="B114" s="322"/>
      <c r="C114" s="322"/>
      <c r="D114" s="811" t="s">
        <v>84</v>
      </c>
      <c r="E114" s="812">
        <v>2</v>
      </c>
      <c r="F114" s="822">
        <v>750</v>
      </c>
      <c r="G114" s="814">
        <f t="shared" si="2"/>
        <v>1500</v>
      </c>
    </row>
    <row r="115" spans="1:7" ht="18.75" x14ac:dyDescent="0.3">
      <c r="A115" s="806" t="s">
        <v>488</v>
      </c>
      <c r="B115" s="322"/>
      <c r="C115" s="322"/>
      <c r="D115" s="811" t="s">
        <v>84</v>
      </c>
      <c r="E115" s="812">
        <v>3</v>
      </c>
      <c r="F115" s="822">
        <v>280</v>
      </c>
      <c r="G115" s="814">
        <f t="shared" si="2"/>
        <v>840</v>
      </c>
    </row>
    <row r="116" spans="1:7" ht="18.75" x14ac:dyDescent="0.3">
      <c r="A116" s="806" t="s">
        <v>489</v>
      </c>
      <c r="B116" s="322"/>
      <c r="C116" s="322"/>
      <c r="D116" s="811" t="s">
        <v>84</v>
      </c>
      <c r="E116" s="812">
        <v>3</v>
      </c>
      <c r="F116" s="822">
        <v>280</v>
      </c>
      <c r="G116" s="814">
        <f t="shared" si="2"/>
        <v>840</v>
      </c>
    </row>
    <row r="117" spans="1:7" ht="18.75" x14ac:dyDescent="0.3">
      <c r="A117" s="806" t="s">
        <v>490</v>
      </c>
      <c r="B117" s="322"/>
      <c r="C117" s="322"/>
      <c r="D117" s="811" t="s">
        <v>84</v>
      </c>
      <c r="E117" s="812">
        <v>2</v>
      </c>
      <c r="F117" s="822">
        <v>1100</v>
      </c>
      <c r="G117" s="814">
        <f t="shared" si="2"/>
        <v>2200</v>
      </c>
    </row>
    <row r="118" spans="1:7" ht="18.75" x14ac:dyDescent="0.3">
      <c r="A118" s="806" t="s">
        <v>491</v>
      </c>
      <c r="B118" s="322"/>
      <c r="C118" s="322"/>
      <c r="D118" s="811" t="s">
        <v>84</v>
      </c>
      <c r="E118" s="812">
        <v>1</v>
      </c>
      <c r="F118" s="822">
        <v>1800</v>
      </c>
      <c r="G118" s="814">
        <f t="shared" si="2"/>
        <v>1800</v>
      </c>
    </row>
    <row r="119" spans="1:7" ht="18.75" x14ac:dyDescent="0.3">
      <c r="A119" s="806" t="s">
        <v>492</v>
      </c>
      <c r="B119" s="322"/>
      <c r="C119" s="322"/>
      <c r="D119" s="811" t="s">
        <v>84</v>
      </c>
      <c r="E119" s="812">
        <v>1</v>
      </c>
      <c r="F119" s="822">
        <v>1100</v>
      </c>
      <c r="G119" s="814">
        <f t="shared" si="2"/>
        <v>1100</v>
      </c>
    </row>
    <row r="120" spans="1:7" ht="18.75" x14ac:dyDescent="0.3">
      <c r="A120" s="445" t="s">
        <v>493</v>
      </c>
      <c r="B120" s="322"/>
      <c r="C120" s="322"/>
      <c r="D120" s="811" t="s">
        <v>84</v>
      </c>
      <c r="E120" s="812">
        <v>100</v>
      </c>
      <c r="F120" s="813">
        <v>50</v>
      </c>
      <c r="G120" s="814">
        <f t="shared" si="2"/>
        <v>5000</v>
      </c>
    </row>
    <row r="121" spans="1:7" ht="18.75" x14ac:dyDescent="0.3">
      <c r="A121" s="445" t="s">
        <v>494</v>
      </c>
      <c r="B121" s="322"/>
      <c r="C121" s="322"/>
      <c r="D121" s="811" t="s">
        <v>84</v>
      </c>
      <c r="E121" s="812">
        <v>1</v>
      </c>
      <c r="F121" s="813">
        <v>11200</v>
      </c>
      <c r="G121" s="814">
        <f t="shared" si="2"/>
        <v>11200</v>
      </c>
    </row>
    <row r="122" spans="1:7" x14ac:dyDescent="0.25">
      <c r="A122" s="444" t="s">
        <v>495</v>
      </c>
      <c r="B122" s="322"/>
      <c r="C122" s="322"/>
      <c r="D122" s="811" t="s">
        <v>84</v>
      </c>
      <c r="E122" s="819">
        <v>20</v>
      </c>
      <c r="F122" s="819">
        <v>2300</v>
      </c>
      <c r="G122" s="814">
        <f t="shared" si="2"/>
        <v>46000</v>
      </c>
    </row>
    <row r="123" spans="1:7" x14ac:dyDescent="0.25">
      <c r="A123" s="444" t="s">
        <v>496</v>
      </c>
      <c r="B123" s="322"/>
      <c r="C123" s="322"/>
      <c r="D123" s="811" t="s">
        <v>84</v>
      </c>
      <c r="E123" s="819">
        <v>20</v>
      </c>
      <c r="F123" s="819">
        <v>1200</v>
      </c>
      <c r="G123" s="814">
        <f t="shared" si="2"/>
        <v>24000</v>
      </c>
    </row>
    <row r="124" spans="1:7" x14ac:dyDescent="0.25">
      <c r="A124" s="444" t="s">
        <v>497</v>
      </c>
      <c r="B124" s="322"/>
      <c r="C124" s="322"/>
      <c r="D124" s="811" t="s">
        <v>84</v>
      </c>
      <c r="E124" s="819">
        <v>10</v>
      </c>
      <c r="F124" s="819">
        <v>900</v>
      </c>
      <c r="G124" s="814">
        <f t="shared" si="2"/>
        <v>9000</v>
      </c>
    </row>
    <row r="125" spans="1:7" x14ac:dyDescent="0.25">
      <c r="A125" s="444" t="s">
        <v>498</v>
      </c>
      <c r="B125" s="322"/>
      <c r="C125" s="322"/>
      <c r="D125" s="811" t="s">
        <v>84</v>
      </c>
      <c r="E125" s="819">
        <v>30</v>
      </c>
      <c r="F125" s="819">
        <v>400</v>
      </c>
      <c r="G125" s="814">
        <f t="shared" si="2"/>
        <v>12000</v>
      </c>
    </row>
    <row r="126" spans="1:7" x14ac:dyDescent="0.25">
      <c r="A126" s="444" t="s">
        <v>499</v>
      </c>
      <c r="B126" s="322"/>
      <c r="C126" s="322"/>
      <c r="D126" s="811" t="s">
        <v>84</v>
      </c>
      <c r="E126" s="819">
        <v>30</v>
      </c>
      <c r="F126" s="819">
        <v>250</v>
      </c>
      <c r="G126" s="814">
        <f t="shared" si="2"/>
        <v>7500</v>
      </c>
    </row>
    <row r="127" spans="1:7" x14ac:dyDescent="0.25">
      <c r="A127" s="444" t="s">
        <v>500</v>
      </c>
      <c r="B127" s="322"/>
      <c r="C127" s="322"/>
      <c r="D127" s="811" t="s">
        <v>84</v>
      </c>
      <c r="E127" s="819">
        <v>200</v>
      </c>
      <c r="F127" s="819">
        <v>50</v>
      </c>
      <c r="G127" s="814">
        <f t="shared" si="2"/>
        <v>10000</v>
      </c>
    </row>
    <row r="128" spans="1:7" x14ac:dyDescent="0.25">
      <c r="A128" s="444" t="s">
        <v>501</v>
      </c>
      <c r="B128" s="322"/>
      <c r="C128" s="322"/>
      <c r="D128" s="811" t="s">
        <v>84</v>
      </c>
      <c r="E128" s="819">
        <v>2000</v>
      </c>
      <c r="F128" s="819">
        <v>1.35</v>
      </c>
      <c r="G128" s="814">
        <f t="shared" si="2"/>
        <v>2700</v>
      </c>
    </row>
    <row r="129" spans="1:7" x14ac:dyDescent="0.25">
      <c r="A129" s="444" t="s">
        <v>502</v>
      </c>
      <c r="B129" s="322"/>
      <c r="C129" s="322"/>
      <c r="D129" s="811" t="s">
        <v>84</v>
      </c>
      <c r="E129" s="819">
        <v>1800</v>
      </c>
      <c r="F129" s="819">
        <v>3.15</v>
      </c>
      <c r="G129" s="814">
        <f t="shared" si="2"/>
        <v>5670</v>
      </c>
    </row>
    <row r="130" spans="1:7" x14ac:dyDescent="0.25">
      <c r="A130" s="444" t="s">
        <v>503</v>
      </c>
      <c r="B130" s="322"/>
      <c r="C130" s="322"/>
      <c r="D130" s="811" t="s">
        <v>84</v>
      </c>
      <c r="E130" s="819">
        <v>3000</v>
      </c>
      <c r="F130" s="819">
        <v>0.93</v>
      </c>
      <c r="G130" s="814">
        <f t="shared" si="2"/>
        <v>2790</v>
      </c>
    </row>
    <row r="131" spans="1:7" ht="18.75" x14ac:dyDescent="0.3">
      <c r="A131" s="510" t="s">
        <v>504</v>
      </c>
      <c r="B131" s="322"/>
      <c r="C131" s="322"/>
      <c r="D131" s="811" t="s">
        <v>84</v>
      </c>
      <c r="E131" s="812">
        <v>1</v>
      </c>
      <c r="F131" s="813">
        <v>2100</v>
      </c>
      <c r="G131" s="814">
        <f t="shared" si="2"/>
        <v>2100</v>
      </c>
    </row>
    <row r="132" spans="1:7" ht="18.75" x14ac:dyDescent="0.3">
      <c r="A132" s="510" t="s">
        <v>505</v>
      </c>
      <c r="B132" s="322"/>
      <c r="C132" s="322"/>
      <c r="D132" s="811" t="s">
        <v>84</v>
      </c>
      <c r="E132" s="812">
        <v>4</v>
      </c>
      <c r="F132" s="813">
        <v>2100</v>
      </c>
      <c r="G132" s="814">
        <f t="shared" si="2"/>
        <v>8400</v>
      </c>
    </row>
    <row r="133" spans="1:7" ht="18.75" x14ac:dyDescent="0.3">
      <c r="A133" s="510" t="s">
        <v>506</v>
      </c>
      <c r="B133" s="322"/>
      <c r="C133" s="322"/>
      <c r="D133" s="811" t="s">
        <v>84</v>
      </c>
      <c r="E133" s="812">
        <v>3</v>
      </c>
      <c r="F133" s="813">
        <v>2100</v>
      </c>
      <c r="G133" s="814">
        <f t="shared" si="2"/>
        <v>6300</v>
      </c>
    </row>
    <row r="134" spans="1:7" ht="18.75" x14ac:dyDescent="0.3">
      <c r="A134" s="510" t="s">
        <v>507</v>
      </c>
      <c r="B134" s="322"/>
      <c r="C134" s="322"/>
      <c r="D134" s="811" t="s">
        <v>84</v>
      </c>
      <c r="E134" s="812">
        <v>3</v>
      </c>
      <c r="F134" s="813">
        <v>2100</v>
      </c>
      <c r="G134" s="814">
        <f t="shared" si="2"/>
        <v>6300</v>
      </c>
    </row>
    <row r="135" spans="1:7" ht="18.75" x14ac:dyDescent="0.3">
      <c r="A135" s="510" t="s">
        <v>508</v>
      </c>
      <c r="B135" s="322"/>
      <c r="C135" s="322"/>
      <c r="D135" s="811" t="s">
        <v>84</v>
      </c>
      <c r="E135" s="812">
        <v>2</v>
      </c>
      <c r="F135" s="813">
        <v>2100</v>
      </c>
      <c r="G135" s="814">
        <f t="shared" si="2"/>
        <v>4200</v>
      </c>
    </row>
    <row r="136" spans="1:7" ht="18.75" x14ac:dyDescent="0.3">
      <c r="A136" s="510" t="s">
        <v>509</v>
      </c>
      <c r="B136" s="322"/>
      <c r="C136" s="322"/>
      <c r="D136" s="811" t="s">
        <v>84</v>
      </c>
      <c r="E136" s="812">
        <v>2</v>
      </c>
      <c r="F136" s="813">
        <v>5800</v>
      </c>
      <c r="G136" s="814">
        <f t="shared" si="2"/>
        <v>11600</v>
      </c>
    </row>
    <row r="137" spans="1:7" ht="18.75" x14ac:dyDescent="0.3">
      <c r="A137" s="510" t="s">
        <v>510</v>
      </c>
      <c r="B137" s="322"/>
      <c r="C137" s="322"/>
      <c r="D137" s="811" t="s">
        <v>84</v>
      </c>
      <c r="E137" s="812">
        <v>2</v>
      </c>
      <c r="F137" s="813">
        <v>5800</v>
      </c>
      <c r="G137" s="814">
        <f t="shared" si="2"/>
        <v>11600</v>
      </c>
    </row>
    <row r="138" spans="1:7" ht="18.75" x14ac:dyDescent="0.3">
      <c r="A138" s="510" t="s">
        <v>511</v>
      </c>
      <c r="B138" s="322"/>
      <c r="C138" s="322"/>
      <c r="D138" s="811" t="s">
        <v>84</v>
      </c>
      <c r="E138" s="812">
        <v>2</v>
      </c>
      <c r="F138" s="813">
        <v>5800</v>
      </c>
      <c r="G138" s="814">
        <f t="shared" si="2"/>
        <v>11600</v>
      </c>
    </row>
    <row r="139" spans="1:7" ht="18.75" x14ac:dyDescent="0.3">
      <c r="A139" s="510" t="s">
        <v>512</v>
      </c>
      <c r="B139" s="322"/>
      <c r="C139" s="322"/>
      <c r="D139" s="811" t="s">
        <v>84</v>
      </c>
      <c r="E139" s="812">
        <v>3</v>
      </c>
      <c r="F139" s="813">
        <v>5800</v>
      </c>
      <c r="G139" s="814">
        <f t="shared" si="2"/>
        <v>17400</v>
      </c>
    </row>
    <row r="140" spans="1:7" ht="18.75" x14ac:dyDescent="0.3">
      <c r="A140" s="510" t="s">
        <v>513</v>
      </c>
      <c r="B140" s="322"/>
      <c r="C140" s="322"/>
      <c r="D140" s="811" t="s">
        <v>84</v>
      </c>
      <c r="E140" s="812">
        <v>4</v>
      </c>
      <c r="F140" s="813">
        <v>5800</v>
      </c>
      <c r="G140" s="814">
        <f t="shared" si="2"/>
        <v>23200</v>
      </c>
    </row>
    <row r="141" spans="1:7" ht="18.75" x14ac:dyDescent="0.3">
      <c r="A141" s="510" t="s">
        <v>514</v>
      </c>
      <c r="B141" s="322"/>
      <c r="C141" s="322"/>
      <c r="D141" s="811" t="s">
        <v>84</v>
      </c>
      <c r="E141" s="812">
        <v>1</v>
      </c>
      <c r="F141" s="813">
        <v>5800</v>
      </c>
      <c r="G141" s="814">
        <f t="shared" si="2"/>
        <v>5800</v>
      </c>
    </row>
    <row r="142" spans="1:7" ht="18.75" x14ac:dyDescent="0.3">
      <c r="A142" s="510" t="s">
        <v>515</v>
      </c>
      <c r="B142" s="322"/>
      <c r="C142" s="322"/>
      <c r="D142" s="811" t="s">
        <v>84</v>
      </c>
      <c r="E142" s="812">
        <v>1</v>
      </c>
      <c r="F142" s="813">
        <v>5800</v>
      </c>
      <c r="G142" s="814">
        <f t="shared" si="2"/>
        <v>5800</v>
      </c>
    </row>
    <row r="143" spans="1:7" ht="18.75" x14ac:dyDescent="0.3">
      <c r="A143" s="445" t="s">
        <v>516</v>
      </c>
      <c r="B143" s="322"/>
      <c r="C143" s="322"/>
      <c r="D143" s="811" t="s">
        <v>84</v>
      </c>
      <c r="E143" s="812">
        <v>1</v>
      </c>
      <c r="F143" s="813">
        <v>2290</v>
      </c>
      <c r="G143" s="814">
        <f t="shared" si="2"/>
        <v>2290</v>
      </c>
    </row>
    <row r="144" spans="1:7" ht="18.75" x14ac:dyDescent="0.3">
      <c r="A144" s="807" t="s">
        <v>517</v>
      </c>
      <c r="B144" s="322"/>
      <c r="C144" s="322"/>
      <c r="D144" s="811" t="s">
        <v>84</v>
      </c>
      <c r="E144" s="812">
        <v>6</v>
      </c>
      <c r="F144" s="813">
        <v>4800</v>
      </c>
      <c r="G144" s="814">
        <f t="shared" si="2"/>
        <v>28800</v>
      </c>
    </row>
    <row r="145" spans="1:7" ht="18.75" x14ac:dyDescent="0.3">
      <c r="A145" s="450" t="s">
        <v>518</v>
      </c>
      <c r="B145" s="322"/>
      <c r="C145" s="322"/>
      <c r="D145" s="811" t="s">
        <v>84</v>
      </c>
      <c r="E145" s="812"/>
      <c r="F145" s="813"/>
      <c r="G145" s="814">
        <f t="shared" si="2"/>
        <v>0</v>
      </c>
    </row>
    <row r="146" spans="1:7" ht="18.75" x14ac:dyDescent="0.3">
      <c r="A146" s="445" t="s">
        <v>519</v>
      </c>
      <c r="B146" s="322"/>
      <c r="C146" s="322"/>
      <c r="D146" s="811" t="s">
        <v>84</v>
      </c>
      <c r="E146" s="812">
        <v>40</v>
      </c>
      <c r="F146" s="813">
        <v>700</v>
      </c>
      <c r="G146" s="814">
        <f t="shared" si="2"/>
        <v>28000</v>
      </c>
    </row>
    <row r="147" spans="1:7" ht="18.75" x14ac:dyDescent="0.3">
      <c r="A147" s="808" t="s">
        <v>520</v>
      </c>
      <c r="B147" s="322"/>
      <c r="C147" s="322"/>
      <c r="D147" s="811" t="s">
        <v>84</v>
      </c>
      <c r="E147" s="817">
        <v>2</v>
      </c>
      <c r="F147" s="818">
        <v>412.5</v>
      </c>
      <c r="G147" s="814">
        <f t="shared" si="2"/>
        <v>825</v>
      </c>
    </row>
    <row r="148" spans="1:7" ht="18.75" x14ac:dyDescent="0.3">
      <c r="A148" s="445" t="s">
        <v>555</v>
      </c>
      <c r="B148" s="322"/>
      <c r="C148" s="322"/>
      <c r="D148" s="811" t="s">
        <v>84</v>
      </c>
      <c r="E148" s="812"/>
      <c r="F148" s="813"/>
      <c r="G148" s="814">
        <f t="shared" si="2"/>
        <v>0</v>
      </c>
    </row>
    <row r="149" spans="1:7" ht="31.5" x14ac:dyDescent="0.3">
      <c r="A149" s="444" t="s">
        <v>556</v>
      </c>
      <c r="B149" s="322"/>
      <c r="C149" s="322"/>
      <c r="D149" s="811" t="s">
        <v>84</v>
      </c>
      <c r="E149" s="812">
        <v>27</v>
      </c>
      <c r="F149" s="812">
        <v>284</v>
      </c>
      <c r="G149" s="814">
        <f t="shared" si="2"/>
        <v>7668</v>
      </c>
    </row>
    <row r="150" spans="1:7" ht="18.75" x14ac:dyDescent="0.3">
      <c r="A150" s="444" t="s">
        <v>557</v>
      </c>
      <c r="B150" s="322"/>
      <c r="C150" s="322"/>
      <c r="D150" s="811" t="s">
        <v>84</v>
      </c>
      <c r="E150" s="812">
        <v>50</v>
      </c>
      <c r="F150" s="812">
        <v>70</v>
      </c>
      <c r="G150" s="814">
        <f t="shared" si="2"/>
        <v>3500</v>
      </c>
    </row>
    <row r="151" spans="1:7" ht="18.75" x14ac:dyDescent="0.3">
      <c r="A151" s="444" t="s">
        <v>558</v>
      </c>
      <c r="B151" s="322"/>
      <c r="C151" s="322"/>
      <c r="D151" s="811" t="s">
        <v>84</v>
      </c>
      <c r="E151" s="812">
        <v>45</v>
      </c>
      <c r="F151" s="812">
        <v>249</v>
      </c>
      <c r="G151" s="814">
        <f t="shared" si="2"/>
        <v>11205</v>
      </c>
    </row>
    <row r="152" spans="1:7" ht="18.75" x14ac:dyDescent="0.3">
      <c r="A152" s="444" t="s">
        <v>559</v>
      </c>
      <c r="B152" s="322"/>
      <c r="C152" s="322"/>
      <c r="D152" s="811" t="s">
        <v>84</v>
      </c>
      <c r="E152" s="812">
        <v>60</v>
      </c>
      <c r="F152" s="812">
        <v>70</v>
      </c>
      <c r="G152" s="814">
        <f t="shared" si="2"/>
        <v>4200</v>
      </c>
    </row>
    <row r="153" spans="1:7" hidden="1" x14ac:dyDescent="0.25">
      <c r="A153" s="387" t="s">
        <v>304</v>
      </c>
      <c r="B153" s="340"/>
      <c r="C153" s="88"/>
      <c r="D153" s="86" t="s">
        <v>123</v>
      </c>
      <c r="E153" s="148">
        <v>0</v>
      </c>
      <c r="F153" s="148">
        <v>0</v>
      </c>
      <c r="G153" s="269">
        <v>0</v>
      </c>
    </row>
    <row r="154" spans="1:7" ht="19.5" hidden="1" customHeight="1" x14ac:dyDescent="0.25">
      <c r="A154" s="387" t="s">
        <v>305</v>
      </c>
      <c r="B154" s="341"/>
      <c r="C154" s="88"/>
      <c r="D154" s="86" t="s">
        <v>84</v>
      </c>
      <c r="E154" s="148">
        <v>0</v>
      </c>
      <c r="F154" s="148">
        <v>45</v>
      </c>
      <c r="G154" s="269">
        <f t="shared" ref="G154:G155" si="3">E154*F154</f>
        <v>0</v>
      </c>
    </row>
    <row r="155" spans="1:7" ht="15.75" hidden="1" customHeight="1" x14ac:dyDescent="0.25">
      <c r="A155" s="96" t="s">
        <v>306</v>
      </c>
      <c r="B155" s="341"/>
      <c r="C155" s="270"/>
      <c r="D155" s="344" t="s">
        <v>84</v>
      </c>
      <c r="E155" s="66">
        <v>0</v>
      </c>
      <c r="F155" s="372">
        <v>30</v>
      </c>
      <c r="G155" s="269">
        <f t="shared" si="3"/>
        <v>0</v>
      </c>
    </row>
    <row r="156" spans="1:7" hidden="1" x14ac:dyDescent="0.25">
      <c r="A156" s="342" t="s">
        <v>224</v>
      </c>
      <c r="B156" s="343"/>
      <c r="C156" s="88"/>
      <c r="D156" s="86" t="s">
        <v>84</v>
      </c>
      <c r="E156" s="86"/>
      <c r="F156" s="87"/>
      <c r="G156" s="269"/>
    </row>
    <row r="157" spans="1:7" ht="18.75" x14ac:dyDescent="0.25">
      <c r="G157" s="511">
        <f>SUM(G56:G156)</f>
        <v>980220</v>
      </c>
    </row>
    <row r="158" spans="1:7" ht="18.75" x14ac:dyDescent="0.25">
      <c r="A158" s="271"/>
      <c r="B158" s="271"/>
      <c r="C158" s="271"/>
      <c r="D158" s="271"/>
      <c r="E158" s="271"/>
      <c r="F158" s="271"/>
      <c r="G158" s="241"/>
    </row>
    <row r="159" spans="1:7" ht="18.75" x14ac:dyDescent="0.25">
      <c r="A159" s="271"/>
      <c r="B159" s="271"/>
      <c r="C159" s="271"/>
      <c r="D159" s="271"/>
      <c r="E159" s="271"/>
      <c r="F159" s="271"/>
      <c r="G159" s="241"/>
    </row>
    <row r="160" spans="1:7" ht="18.75" x14ac:dyDescent="0.25">
      <c r="A160" s="271"/>
      <c r="B160" s="271"/>
      <c r="C160" s="271"/>
      <c r="D160" s="271"/>
      <c r="E160" s="271"/>
      <c r="F160" s="271"/>
      <c r="G160" s="241"/>
    </row>
    <row r="161" spans="1:10" ht="32.25" customHeight="1" x14ac:dyDescent="0.25">
      <c r="A161" s="751" t="str">
        <f>'таланты+инициативы0,2672'!A125:F125</f>
        <v xml:space="preserve">Затраты на оплату труда работников, непосредственно НЕ связанных с выполнением работы </v>
      </c>
      <c r="B161" s="751"/>
      <c r="C161" s="751"/>
      <c r="D161" s="751"/>
      <c r="E161" s="751"/>
      <c r="F161" s="751"/>
    </row>
    <row r="162" spans="1:10" x14ac:dyDescent="0.25">
      <c r="A162" s="10"/>
      <c r="B162" s="10"/>
      <c r="C162" s="10"/>
      <c r="D162" s="10"/>
      <c r="E162" s="10"/>
      <c r="F162" s="91">
        <f>D43</f>
        <v>0.3664</v>
      </c>
    </row>
    <row r="163" spans="1:10" ht="31.5" customHeight="1" x14ac:dyDescent="0.25">
      <c r="A163" s="291" t="s">
        <v>0</v>
      </c>
      <c r="B163" s="559" t="s">
        <v>1</v>
      </c>
      <c r="C163" s="94"/>
      <c r="D163" s="559" t="s">
        <v>2</v>
      </c>
      <c r="E163" s="586" t="s">
        <v>3</v>
      </c>
      <c r="F163" s="587"/>
      <c r="G163" s="592" t="s">
        <v>35</v>
      </c>
      <c r="H163" s="94" t="s">
        <v>5</v>
      </c>
      <c r="I163" s="559" t="s">
        <v>6</v>
      </c>
    </row>
    <row r="164" spans="1:10" ht="30" x14ac:dyDescent="0.25">
      <c r="A164" s="355"/>
      <c r="B164" s="559"/>
      <c r="C164" s="94"/>
      <c r="D164" s="559"/>
      <c r="E164" s="94" t="s">
        <v>307</v>
      </c>
      <c r="F164" s="94" t="s">
        <v>235</v>
      </c>
      <c r="G164" s="592"/>
      <c r="H164" s="94" t="s">
        <v>51</v>
      </c>
      <c r="I164" s="559"/>
    </row>
    <row r="165" spans="1:10" x14ac:dyDescent="0.25">
      <c r="A165" s="356"/>
      <c r="B165" s="559"/>
      <c r="C165" s="94"/>
      <c r="D165" s="559"/>
      <c r="E165" s="94" t="s">
        <v>4</v>
      </c>
      <c r="F165" s="49"/>
      <c r="G165" s="592"/>
      <c r="H165" s="94" t="s">
        <v>291</v>
      </c>
      <c r="I165" s="559"/>
    </row>
    <row r="166" spans="1:10" x14ac:dyDescent="0.25">
      <c r="A166" s="745">
        <v>1</v>
      </c>
      <c r="B166" s="559">
        <v>2</v>
      </c>
      <c r="C166" s="94"/>
      <c r="D166" s="559">
        <v>3</v>
      </c>
      <c r="E166" s="559" t="s">
        <v>290</v>
      </c>
      <c r="F166" s="559">
        <v>5</v>
      </c>
      <c r="G166" s="592" t="s">
        <v>7</v>
      </c>
      <c r="H166" s="94" t="s">
        <v>52</v>
      </c>
      <c r="I166" s="559" t="s">
        <v>53</v>
      </c>
    </row>
    <row r="167" spans="1:10" x14ac:dyDescent="0.25">
      <c r="A167" s="745"/>
      <c r="B167" s="559"/>
      <c r="C167" s="94"/>
      <c r="D167" s="559"/>
      <c r="E167" s="559"/>
      <c r="F167" s="559"/>
      <c r="G167" s="592"/>
      <c r="H167" s="50">
        <v>1774.4</v>
      </c>
      <c r="I167" s="559"/>
    </row>
    <row r="168" spans="1:10" x14ac:dyDescent="0.25">
      <c r="A168" s="357" t="str">
        <f>'инновации+добровольчество0,3664'!A160</f>
        <v>Заведующий МЦ</v>
      </c>
      <c r="B168" s="83">
        <f>'таланты+инициативы0,2672'!B142</f>
        <v>91213.26</v>
      </c>
      <c r="C168" s="83"/>
      <c r="D168" s="94">
        <f>1*F162</f>
        <v>0.3664</v>
      </c>
      <c r="E168" s="52">
        <f>D168*1774.4</f>
        <v>650.14016000000004</v>
      </c>
      <c r="F168" s="53">
        <v>1</v>
      </c>
      <c r="G168" s="54">
        <f>E168/F168</f>
        <v>650.14016000000004</v>
      </c>
      <c r="H168" s="52">
        <f>B168*1.302/1774.4*12</f>
        <v>803.15372759242564</v>
      </c>
      <c r="I168" s="52">
        <f>G168*H168+34353.47</f>
        <v>556515.96296153602</v>
      </c>
    </row>
    <row r="169" spans="1:10" x14ac:dyDescent="0.25">
      <c r="A169" s="357" t="str">
        <f>'инновации+добровольчество0,3664'!A161</f>
        <v>Водитель</v>
      </c>
      <c r="B169" s="83">
        <f>'таланты+инициативы0,2672'!B143</f>
        <v>31947</v>
      </c>
      <c r="C169" s="162"/>
      <c r="D169" s="94">
        <f>1*F162</f>
        <v>0.3664</v>
      </c>
      <c r="E169" s="52">
        <f>D169*1774.4</f>
        <v>650.14016000000004</v>
      </c>
      <c r="F169" s="53">
        <v>1</v>
      </c>
      <c r="G169" s="54">
        <f t="shared" ref="G169:G171" si="4">E169/F169</f>
        <v>650.14016000000004</v>
      </c>
      <c r="H169" s="52">
        <f>B169*1.302/1774.4*12</f>
        <v>281.30068079350764</v>
      </c>
      <c r="I169" s="52">
        <f>G169*H169+12026.63</f>
        <v>194911.49961920001</v>
      </c>
    </row>
    <row r="170" spans="1:10" x14ac:dyDescent="0.25">
      <c r="A170" s="357" t="str">
        <f>'инновации+добровольчество0,3664'!A162</f>
        <v>Рабочий по обслуживанию здания</v>
      </c>
      <c r="B170" s="83">
        <f>'таланты+инициативы0,2672'!B144</f>
        <v>31947</v>
      </c>
      <c r="C170" s="54"/>
      <c r="D170" s="94">
        <f>0.5*F162</f>
        <v>0.1832</v>
      </c>
      <c r="E170" s="52">
        <f>D170*1774.4</f>
        <v>325.07008000000002</v>
      </c>
      <c r="F170" s="53">
        <v>1</v>
      </c>
      <c r="G170" s="54">
        <f t="shared" si="4"/>
        <v>325.07008000000002</v>
      </c>
      <c r="H170" s="52">
        <f>B170*1.302/1774.4*12</f>
        <v>281.30068079350764</v>
      </c>
      <c r="I170" s="52">
        <f>G170*H170+6013.31</f>
        <v>97455.744809600001</v>
      </c>
    </row>
    <row r="171" spans="1:10" x14ac:dyDescent="0.25">
      <c r="A171" s="357" t="str">
        <f>'инновации+добровольчество0,3664'!A163</f>
        <v>Уборщик служебных помещений</v>
      </c>
      <c r="B171" s="83">
        <f>'таланты+инициативы0,2672'!B145</f>
        <v>31947</v>
      </c>
      <c r="C171" s="306"/>
      <c r="D171" s="94">
        <f>1*F162</f>
        <v>0.3664</v>
      </c>
      <c r="E171" s="52">
        <f>D171*1774.4</f>
        <v>650.14016000000004</v>
      </c>
      <c r="F171" s="53">
        <v>1</v>
      </c>
      <c r="G171" s="54">
        <f t="shared" si="4"/>
        <v>650.14016000000004</v>
      </c>
      <c r="H171" s="52">
        <f>B171*1.302/1774.4*12</f>
        <v>281.30068079350764</v>
      </c>
      <c r="I171" s="52">
        <f>G171*H171+12026.64</f>
        <v>194911.50961920002</v>
      </c>
      <c r="J171" s="158"/>
    </row>
    <row r="172" spans="1:10" x14ac:dyDescent="0.25">
      <c r="A172" s="752" t="s">
        <v>28</v>
      </c>
      <c r="B172" s="753"/>
      <c r="C172" s="753"/>
      <c r="D172" s="753"/>
      <c r="E172" s="753"/>
      <c r="F172" s="754"/>
      <c r="G172" s="328"/>
      <c r="H172" s="328"/>
      <c r="I172" s="354">
        <f>SUM(I168:I171)</f>
        <v>1043794.7170095361</v>
      </c>
    </row>
    <row r="173" spans="1:10" x14ac:dyDescent="0.25">
      <c r="A173" s="358"/>
      <c r="B173" s="358"/>
      <c r="C173" s="358"/>
      <c r="D173" s="359"/>
      <c r="E173" s="359"/>
      <c r="F173" s="359"/>
      <c r="G173" s="359"/>
      <c r="H173" s="359"/>
      <c r="I173" s="360"/>
    </row>
    <row r="174" spans="1:10" s="41" customFormat="1" ht="14.45" customHeight="1" x14ac:dyDescent="0.25">
      <c r="A174" s="594" t="s">
        <v>328</v>
      </c>
      <c r="B174" s="594"/>
      <c r="C174" s="594"/>
      <c r="D174" s="630"/>
      <c r="E174" s="630"/>
      <c r="F174" s="630"/>
      <c r="G174" s="630"/>
      <c r="H174" s="630"/>
    </row>
    <row r="175" spans="1:10" s="41" customFormat="1" ht="14.45" customHeight="1" x14ac:dyDescent="0.25">
      <c r="A175" s="595" t="s">
        <v>60</v>
      </c>
      <c r="B175" s="635" t="s">
        <v>155</v>
      </c>
      <c r="C175" s="636"/>
      <c r="D175" s="613"/>
      <c r="E175" s="641"/>
      <c r="F175" s="614"/>
      <c r="G175" s="119"/>
      <c r="H175" s="119"/>
    </row>
    <row r="176" spans="1:10" s="41" customFormat="1" ht="14.45" customHeight="1" x14ac:dyDescent="0.25">
      <c r="A176" s="596"/>
      <c r="B176" s="637"/>
      <c r="C176" s="638"/>
      <c r="D176" s="642" t="s">
        <v>159</v>
      </c>
      <c r="E176" s="596" t="s">
        <v>165</v>
      </c>
      <c r="F176" s="596" t="s">
        <v>6</v>
      </c>
    </row>
    <row r="177" spans="1:8" s="41" customFormat="1" ht="15" x14ac:dyDescent="0.25">
      <c r="A177" s="597"/>
      <c r="B177" s="639"/>
      <c r="C177" s="640"/>
      <c r="D177" s="643"/>
      <c r="E177" s="597"/>
      <c r="F177" s="597"/>
    </row>
    <row r="178" spans="1:8" s="41" customFormat="1" ht="15" x14ac:dyDescent="0.25">
      <c r="A178" s="208">
        <v>1</v>
      </c>
      <c r="B178" s="599">
        <v>2</v>
      </c>
      <c r="C178" s="600"/>
      <c r="D178" s="208">
        <v>5</v>
      </c>
      <c r="E178" s="208">
        <v>6</v>
      </c>
      <c r="F178" s="208">
        <v>7</v>
      </c>
    </row>
    <row r="179" spans="1:8" s="41" customFormat="1" ht="15" x14ac:dyDescent="0.25">
      <c r="A179" s="207" t="s">
        <v>162</v>
      </c>
      <c r="B179" s="208">
        <f>F196</f>
        <v>0.3664</v>
      </c>
      <c r="C179" s="296"/>
      <c r="D179" s="141">
        <f>'таланты+инициативы0,2672'!D154</f>
        <v>29583.919999999998</v>
      </c>
      <c r="E179" s="172">
        <f t="shared" ref="E179:E181" si="5">D179*30.2%</f>
        <v>8934.3438399999995</v>
      </c>
      <c r="F179" s="172">
        <f>(D179+E179)*B179</f>
        <v>14113.091870976001</v>
      </c>
    </row>
    <row r="180" spans="1:8" s="41" customFormat="1" ht="15" x14ac:dyDescent="0.25">
      <c r="A180" s="207" t="s">
        <v>163</v>
      </c>
      <c r="B180" s="208">
        <f>1*F162</f>
        <v>0.3664</v>
      </c>
      <c r="C180" s="296"/>
      <c r="D180" s="141">
        <f>'таланты+инициативы0,2672'!D155</f>
        <v>14791.96</v>
      </c>
      <c r="E180" s="172">
        <f t="shared" si="5"/>
        <v>4467.1719199999998</v>
      </c>
      <c r="F180" s="172">
        <f>(D180+E180)*B180+0.01</f>
        <v>7056.5559354880006</v>
      </c>
    </row>
    <row r="181" spans="1:8" s="41" customFormat="1" ht="15" x14ac:dyDescent="0.25">
      <c r="A181" s="207" t="s">
        <v>142</v>
      </c>
      <c r="B181" s="208">
        <f>1*F162</f>
        <v>0.3664</v>
      </c>
      <c r="C181" s="296"/>
      <c r="D181" s="141">
        <f>'таланты+инициативы0,2672'!D156</f>
        <v>29583.919999999998</v>
      </c>
      <c r="E181" s="172">
        <f t="shared" si="5"/>
        <v>8934.3438399999995</v>
      </c>
      <c r="F181" s="172">
        <f t="shared" ref="F180:F181" si="6">(D181+E181)*B181</f>
        <v>14113.091870976001</v>
      </c>
    </row>
    <row r="182" spans="1:8" s="41" customFormat="1" ht="15" x14ac:dyDescent="0.25">
      <c r="A182" s="144"/>
      <c r="B182" s="294"/>
      <c r="C182" s="145"/>
      <c r="D182" s="120"/>
      <c r="E182" s="120"/>
      <c r="F182" s="790">
        <f>F179+F180+F181</f>
        <v>35282.739677440004</v>
      </c>
    </row>
    <row r="183" spans="1:8" s="41" customFormat="1" ht="14.45" hidden="1" customHeight="1" x14ac:dyDescent="0.25">
      <c r="A183" s="594" t="s">
        <v>167</v>
      </c>
      <c r="B183" s="594"/>
      <c r="C183" s="594"/>
      <c r="D183" s="594"/>
      <c r="E183" s="594"/>
      <c r="F183" s="594"/>
      <c r="G183" s="594"/>
      <c r="H183" s="594"/>
    </row>
    <row r="184" spans="1:8" s="41" customFormat="1" ht="14.45" hidden="1" customHeight="1" x14ac:dyDescent="0.25">
      <c r="A184" s="595" t="s">
        <v>60</v>
      </c>
      <c r="B184" s="635" t="s">
        <v>155</v>
      </c>
      <c r="C184" s="748"/>
      <c r="D184" s="599" t="s">
        <v>156</v>
      </c>
      <c r="E184" s="664"/>
      <c r="F184" s="664"/>
      <c r="G184" s="664"/>
      <c r="H184" s="600"/>
    </row>
    <row r="185" spans="1:8" s="41" customFormat="1" ht="14.45" hidden="1" customHeight="1" x14ac:dyDescent="0.25">
      <c r="A185" s="596"/>
      <c r="B185" s="637"/>
      <c r="C185" s="638"/>
      <c r="D185" s="624" t="s">
        <v>157</v>
      </c>
      <c r="E185" s="595" t="s">
        <v>158</v>
      </c>
      <c r="F185" s="717" t="s">
        <v>159</v>
      </c>
      <c r="G185" s="595" t="s">
        <v>165</v>
      </c>
      <c r="H185" s="595" t="s">
        <v>6</v>
      </c>
    </row>
    <row r="186" spans="1:8" s="41" customFormat="1" ht="15" hidden="1" x14ac:dyDescent="0.25">
      <c r="A186" s="597"/>
      <c r="B186" s="639"/>
      <c r="C186" s="640"/>
      <c r="D186" s="746"/>
      <c r="E186" s="597"/>
      <c r="F186" s="643"/>
      <c r="G186" s="597"/>
      <c r="H186" s="597"/>
    </row>
    <row r="187" spans="1:8" s="41" customFormat="1" ht="15" hidden="1" x14ac:dyDescent="0.25">
      <c r="A187" s="208">
        <v>1</v>
      </c>
      <c r="B187" s="599">
        <v>2</v>
      </c>
      <c r="C187" s="600"/>
      <c r="D187" s="208">
        <v>3</v>
      </c>
      <c r="E187" s="208">
        <v>4</v>
      </c>
      <c r="F187" s="208">
        <v>5</v>
      </c>
      <c r="G187" s="208">
        <v>6</v>
      </c>
      <c r="H187" s="208">
        <v>7</v>
      </c>
    </row>
    <row r="188" spans="1:8" s="41" customFormat="1" ht="15" hidden="1" x14ac:dyDescent="0.25">
      <c r="A188" s="207" t="s">
        <v>160</v>
      </c>
      <c r="B188" s="208">
        <v>0.39300000000000002</v>
      </c>
      <c r="C188" s="296">
        <v>1</v>
      </c>
      <c r="D188" s="141">
        <v>30497.8</v>
      </c>
      <c r="E188" s="105">
        <v>41441.4</v>
      </c>
      <c r="F188" s="141">
        <f>30497.8*0.393</f>
        <v>11985.635400000001</v>
      </c>
      <c r="G188" s="172">
        <f>F188*30.2%</f>
        <v>3619.6618908</v>
      </c>
      <c r="H188" s="172">
        <f>F188+G188</f>
        <v>15605.297290800001</v>
      </c>
    </row>
    <row r="189" spans="1:8" s="41" customFormat="1" ht="15" hidden="1" x14ac:dyDescent="0.25">
      <c r="A189" s="207" t="s">
        <v>162</v>
      </c>
      <c r="B189" s="208">
        <f>1*0.393</f>
        <v>0.39300000000000002</v>
      </c>
      <c r="C189" s="296"/>
      <c r="D189" s="141">
        <v>8353.5499999999993</v>
      </c>
      <c r="E189" s="105">
        <v>11244.72</v>
      </c>
      <c r="F189" s="141">
        <f>8353.55*0.393</f>
        <v>3282.94515</v>
      </c>
      <c r="G189" s="172">
        <f>F189*30.2%</f>
        <v>991.4494353</v>
      </c>
      <c r="H189" s="172">
        <f>F189+G189</f>
        <v>4274.3945853000005</v>
      </c>
    </row>
    <row r="190" spans="1:8" s="41" customFormat="1" ht="15" hidden="1" x14ac:dyDescent="0.25">
      <c r="A190" s="207" t="s">
        <v>163</v>
      </c>
      <c r="B190" s="208">
        <f>0.5*0.393</f>
        <v>0.19650000000000001</v>
      </c>
      <c r="C190" s="296"/>
      <c r="D190" s="141">
        <v>3761.62</v>
      </c>
      <c r="E190" s="105">
        <v>4983</v>
      </c>
      <c r="F190" s="141">
        <f>3761.62*0.393</f>
        <v>1478.31666</v>
      </c>
      <c r="G190" s="172">
        <f>F190*30.2%</f>
        <v>446.45163131999999</v>
      </c>
      <c r="H190" s="172">
        <f>F190+G190</f>
        <v>1924.7682913199999</v>
      </c>
    </row>
    <row r="191" spans="1:8" s="41" customFormat="1" ht="15" hidden="1" x14ac:dyDescent="0.25">
      <c r="A191" s="207" t="s">
        <v>142</v>
      </c>
      <c r="B191" s="208">
        <f>1*0.393</f>
        <v>0.39300000000000002</v>
      </c>
      <c r="C191" s="296"/>
      <c r="D191" s="141">
        <v>6266.1</v>
      </c>
      <c r="E191" s="105">
        <v>8398.2000000000007</v>
      </c>
      <c r="F191" s="141">
        <f>6266.1*0.393</f>
        <v>2462.5773000000004</v>
      </c>
      <c r="G191" s="172">
        <f>F191*30.2%</f>
        <v>743.69834460000004</v>
      </c>
      <c r="H191" s="172">
        <f>F191+G191</f>
        <v>3206.2756446000003</v>
      </c>
    </row>
    <row r="192" spans="1:8" s="41" customFormat="1" ht="15" hidden="1" x14ac:dyDescent="0.25">
      <c r="A192" s="207" t="s">
        <v>164</v>
      </c>
      <c r="B192" s="208">
        <f>3*0.393</f>
        <v>1.179</v>
      </c>
      <c r="C192" s="296"/>
      <c r="D192" s="141">
        <v>20749.32</v>
      </c>
      <c r="E192" s="105">
        <v>28148.04</v>
      </c>
      <c r="F192" s="141">
        <f>20749.32*0.393</f>
        <v>8154.4827599999999</v>
      </c>
      <c r="G192" s="172">
        <f>F192*30.2%</f>
        <v>2462.6537935199999</v>
      </c>
      <c r="H192" s="172">
        <f>F192+G192</f>
        <v>10617.13655352</v>
      </c>
    </row>
    <row r="193" spans="1:8" s="41" customFormat="1" ht="18.75" hidden="1" x14ac:dyDescent="0.25">
      <c r="A193" s="144"/>
      <c r="B193" s="294"/>
      <c r="C193" s="145"/>
      <c r="D193" s="120">
        <f>SUM(D188:D192)</f>
        <v>69628.39</v>
      </c>
      <c r="E193" s="120">
        <f>SUM(E188:E192)</f>
        <v>94215.360000000015</v>
      </c>
      <c r="F193" s="120">
        <f>SUM(F188:F192)</f>
        <v>27363.957269999999</v>
      </c>
      <c r="G193" s="120">
        <f>SUM(G188:G192)</f>
        <v>8263.91509554</v>
      </c>
      <c r="H193" s="209"/>
    </row>
    <row r="194" spans="1:8" s="41" customFormat="1" ht="18.75" x14ac:dyDescent="0.25">
      <c r="A194" s="363"/>
      <c r="B194" s="364"/>
      <c r="C194" s="364"/>
      <c r="D194" s="365"/>
      <c r="E194" s="365"/>
      <c r="F194" s="365"/>
      <c r="G194" s="197"/>
      <c r="H194" s="198"/>
    </row>
    <row r="195" spans="1:8" ht="15.6" customHeight="1" x14ac:dyDescent="0.25">
      <c r="A195" s="634" t="s">
        <v>12</v>
      </c>
      <c r="B195" s="634"/>
      <c r="C195" s="634"/>
      <c r="D195" s="634"/>
      <c r="E195" s="634"/>
      <c r="F195" s="634"/>
      <c r="H195" s="158"/>
    </row>
    <row r="196" spans="1:8" x14ac:dyDescent="0.25">
      <c r="A196" s="152"/>
      <c r="B196" s="152"/>
      <c r="C196" s="152"/>
      <c r="D196" s="152"/>
      <c r="E196" s="152"/>
      <c r="F196" s="153">
        <f>F162</f>
        <v>0.3664</v>
      </c>
    </row>
    <row r="197" spans="1:8" ht="15.75" customHeight="1" x14ac:dyDescent="0.25">
      <c r="A197" s="745" t="s">
        <v>13</v>
      </c>
      <c r="B197" s="745" t="s">
        <v>11</v>
      </c>
      <c r="C197" s="332"/>
      <c r="D197" s="745" t="s">
        <v>14</v>
      </c>
      <c r="E197" s="745" t="s">
        <v>15</v>
      </c>
      <c r="F197" s="749" t="s">
        <v>6</v>
      </c>
    </row>
    <row r="198" spans="1:8" x14ac:dyDescent="0.25">
      <c r="A198" s="745"/>
      <c r="B198" s="745"/>
      <c r="C198" s="332"/>
      <c r="D198" s="745"/>
      <c r="E198" s="745"/>
      <c r="F198" s="750"/>
    </row>
    <row r="199" spans="1:8" ht="16.5" thickBot="1" x14ac:dyDescent="0.3">
      <c r="A199" s="289">
        <v>1</v>
      </c>
      <c r="B199" s="289">
        <v>2</v>
      </c>
      <c r="C199" s="289"/>
      <c r="D199" s="289">
        <v>3</v>
      </c>
      <c r="E199" s="289">
        <v>4</v>
      </c>
      <c r="F199" s="289" t="s">
        <v>174</v>
      </c>
    </row>
    <row r="200" spans="1:8" x14ac:dyDescent="0.25">
      <c r="A200" s="414" t="s">
        <v>17</v>
      </c>
      <c r="B200" s="433" t="s">
        <v>18</v>
      </c>
      <c r="C200" s="433"/>
      <c r="D200" s="434">
        <f>55*F196</f>
        <v>20.152000000000001</v>
      </c>
      <c r="E200" s="393">
        <v>3520</v>
      </c>
      <c r="F200" s="435">
        <f>D200*E200+0.22</f>
        <v>70935.260000000009</v>
      </c>
    </row>
    <row r="201" spans="1:8" ht="18.75" x14ac:dyDescent="0.25">
      <c r="A201" s="415" t="s">
        <v>241</v>
      </c>
      <c r="B201" s="332" t="s">
        <v>193</v>
      </c>
      <c r="C201" s="332"/>
      <c r="D201" s="332">
        <f>106.3*F196</f>
        <v>38.948320000000002</v>
      </c>
      <c r="E201" s="394">
        <v>63.4</v>
      </c>
      <c r="F201" s="436">
        <f>D201*E201</f>
        <v>2469.323488</v>
      </c>
    </row>
    <row r="202" spans="1:8" ht="18.75" x14ac:dyDescent="0.25">
      <c r="A202" s="415" t="s">
        <v>242</v>
      </c>
      <c r="B202" s="332" t="s">
        <v>54</v>
      </c>
      <c r="C202" s="332"/>
      <c r="D202" s="332">
        <f>3*F196</f>
        <v>1.0992</v>
      </c>
      <c r="E202" s="394">
        <v>14000</v>
      </c>
      <c r="F202" s="436">
        <f t="shared" ref="F202:F205" si="7">D202*E202</f>
        <v>15388.8</v>
      </c>
    </row>
    <row r="203" spans="1:8" x14ac:dyDescent="0.25">
      <c r="A203" s="415" t="s">
        <v>16</v>
      </c>
      <c r="B203" s="332" t="s">
        <v>83</v>
      </c>
      <c r="C203" s="332"/>
      <c r="D203" s="93">
        <f>6*F196</f>
        <v>2.1983999999999999</v>
      </c>
      <c r="E203" s="394">
        <v>7600</v>
      </c>
      <c r="F203" s="436">
        <f t="shared" si="7"/>
        <v>16707.84</v>
      </c>
    </row>
    <row r="204" spans="1:8" x14ac:dyDescent="0.25">
      <c r="A204" s="415" t="s">
        <v>205</v>
      </c>
      <c r="B204" s="311" t="s">
        <v>22</v>
      </c>
      <c r="C204" s="208"/>
      <c r="D204" s="159">
        <f>8*F196</f>
        <v>2.9312</v>
      </c>
      <c r="E204" s="394">
        <v>2250</v>
      </c>
      <c r="F204" s="436">
        <f t="shared" si="7"/>
        <v>6595.2</v>
      </c>
    </row>
    <row r="205" spans="1:8" ht="16.5" thickBot="1" x14ac:dyDescent="0.3">
      <c r="A205" s="416" t="s">
        <v>243</v>
      </c>
      <c r="B205" s="437" t="s">
        <v>83</v>
      </c>
      <c r="C205" s="438"/>
      <c r="D205" s="439">
        <f>5*F196</f>
        <v>1.8320000000000001</v>
      </c>
      <c r="E205" s="395">
        <v>3600</v>
      </c>
      <c r="F205" s="440">
        <f t="shared" si="7"/>
        <v>6595.2</v>
      </c>
    </row>
    <row r="206" spans="1:8" ht="18.75" x14ac:dyDescent="0.25">
      <c r="A206" s="744"/>
      <c r="B206" s="744"/>
      <c r="C206" s="744"/>
      <c r="D206" s="744"/>
      <c r="E206" s="744"/>
      <c r="F206" s="792">
        <f>SUM(F200:F205)</f>
        <v>118691.623488</v>
      </c>
    </row>
    <row r="207" spans="1:8" x14ac:dyDescent="0.25">
      <c r="A207" s="91"/>
      <c r="B207" s="91"/>
      <c r="C207" s="91"/>
      <c r="D207" s="91"/>
      <c r="E207" s="91"/>
      <c r="F207" s="92"/>
    </row>
    <row r="208" spans="1:8" x14ac:dyDescent="0.25">
      <c r="A208" s="747" t="s">
        <v>110</v>
      </c>
      <c r="B208" s="747"/>
      <c r="C208" s="747"/>
      <c r="D208" s="747"/>
      <c r="E208" s="747"/>
      <c r="F208" s="747"/>
      <c r="G208" s="174"/>
    </row>
    <row r="209" spans="1:7" ht="25.5" x14ac:dyDescent="0.25">
      <c r="A209" s="207" t="s">
        <v>111</v>
      </c>
      <c r="B209" s="208" t="s">
        <v>112</v>
      </c>
      <c r="C209" s="318"/>
      <c r="D209" s="208" t="s">
        <v>116</v>
      </c>
      <c r="E209" s="208" t="s">
        <v>113</v>
      </c>
      <c r="F209" s="208" t="s">
        <v>114</v>
      </c>
      <c r="G209" s="307" t="s">
        <v>6</v>
      </c>
    </row>
    <row r="210" spans="1:7" x14ac:dyDescent="0.25">
      <c r="A210" s="207">
        <v>1</v>
      </c>
      <c r="B210" s="208">
        <v>2</v>
      </c>
      <c r="C210" s="318"/>
      <c r="D210" s="208">
        <v>3</v>
      </c>
      <c r="E210" s="208">
        <v>4</v>
      </c>
      <c r="F210" s="208">
        <v>5</v>
      </c>
      <c r="G210" s="338" t="s">
        <v>326</v>
      </c>
    </row>
    <row r="211" spans="1:7" x14ac:dyDescent="0.25">
      <c r="A211" s="208" t="s">
        <v>115</v>
      </c>
      <c r="B211" s="208">
        <v>1</v>
      </c>
      <c r="C211" s="208">
        <f>'инновации+добровольчество0,3664'!C180</f>
        <v>0</v>
      </c>
      <c r="D211" s="208">
        <f>'инновации+добровольчество0,3664'!D180</f>
        <v>12</v>
      </c>
      <c r="E211" s="208">
        <f>'инновации+добровольчество0,3664'!E180</f>
        <v>75</v>
      </c>
      <c r="F211" s="105">
        <v>242.5</v>
      </c>
      <c r="G211" s="155">
        <f>F211*D218</f>
        <v>88.852000000000004</v>
      </c>
    </row>
    <row r="212" spans="1:7" ht="18.75" x14ac:dyDescent="0.25">
      <c r="A212" s="119"/>
      <c r="B212" s="119"/>
      <c r="C212" s="119"/>
      <c r="D212" s="119"/>
      <c r="E212" s="294" t="s">
        <v>88</v>
      </c>
      <c r="F212" s="120"/>
      <c r="G212" s="265">
        <f>G211</f>
        <v>88.852000000000004</v>
      </c>
    </row>
    <row r="213" spans="1:7" x14ac:dyDescent="0.25">
      <c r="A213" s="91"/>
      <c r="B213" s="91"/>
      <c r="C213" s="91"/>
      <c r="D213" s="91"/>
      <c r="E213" s="91"/>
      <c r="F213" s="92"/>
    </row>
    <row r="214" spans="1:7" x14ac:dyDescent="0.25">
      <c r="A214" s="91"/>
      <c r="B214" s="91"/>
      <c r="C214" s="91"/>
      <c r="D214" s="91"/>
      <c r="E214" s="91"/>
      <c r="F214" s="92"/>
    </row>
    <row r="215" spans="1:7" x14ac:dyDescent="0.25">
      <c r="A215" s="91"/>
      <c r="B215" s="91"/>
      <c r="C215" s="91"/>
      <c r="D215" s="91"/>
      <c r="E215" s="91"/>
      <c r="F215" s="92"/>
    </row>
    <row r="216" spans="1:7" x14ac:dyDescent="0.25">
      <c r="A216" s="723" t="s">
        <v>239</v>
      </c>
      <c r="B216" s="723"/>
      <c r="C216" s="723"/>
      <c r="D216" s="723"/>
      <c r="E216" s="723"/>
      <c r="F216" s="723"/>
    </row>
    <row r="217" spans="1:7" x14ac:dyDescent="0.25">
      <c r="A217" s="331" t="s">
        <v>81</v>
      </c>
      <c r="B217" s="6" t="s">
        <v>238</v>
      </c>
    </row>
    <row r="218" spans="1:7" x14ac:dyDescent="0.25">
      <c r="D218" s="149">
        <f>F196</f>
        <v>0.3664</v>
      </c>
    </row>
    <row r="219" spans="1:7" ht="13.15" customHeight="1" x14ac:dyDescent="0.25">
      <c r="A219" s="714" t="s">
        <v>27</v>
      </c>
      <c r="B219" s="714"/>
      <c r="C219" s="322"/>
      <c r="D219" s="714" t="s">
        <v>11</v>
      </c>
      <c r="E219" s="322" t="s">
        <v>48</v>
      </c>
      <c r="F219" s="322" t="s">
        <v>15</v>
      </c>
      <c r="G219" s="740" t="s">
        <v>6</v>
      </c>
    </row>
    <row r="220" spans="1:7" x14ac:dyDescent="0.25">
      <c r="A220" s="714"/>
      <c r="B220" s="714"/>
      <c r="C220" s="322"/>
      <c r="D220" s="714"/>
      <c r="E220" s="322"/>
      <c r="F220" s="322"/>
      <c r="G220" s="741"/>
    </row>
    <row r="221" spans="1:7" x14ac:dyDescent="0.25">
      <c r="A221" s="711">
        <v>1</v>
      </c>
      <c r="B221" s="713"/>
      <c r="C221" s="323"/>
      <c r="D221" s="322">
        <v>2</v>
      </c>
      <c r="E221" s="322">
        <v>3</v>
      </c>
      <c r="F221" s="322">
        <v>4</v>
      </c>
      <c r="G221" s="74" t="s">
        <v>68</v>
      </c>
    </row>
    <row r="222" spans="1:7" x14ac:dyDescent="0.25">
      <c r="A222" s="718" t="str">
        <f>A46</f>
        <v>Суточные</v>
      </c>
      <c r="B222" s="719"/>
      <c r="C222" s="325"/>
      <c r="D222" s="322" t="str">
        <f>D46</f>
        <v>сутки</v>
      </c>
      <c r="E222" s="212">
        <f>17*D218*5</f>
        <v>31.143999999999998</v>
      </c>
      <c r="F222" s="334">
        <f>'таланты+инициативы0,2672'!F183</f>
        <v>450</v>
      </c>
      <c r="G222" s="77">
        <f>E222*F222</f>
        <v>14014.8</v>
      </c>
    </row>
    <row r="223" spans="1:7" x14ac:dyDescent="0.25">
      <c r="A223" s="718" t="str">
        <f>A47</f>
        <v>Проезд</v>
      </c>
      <c r="B223" s="719"/>
      <c r="C223" s="325"/>
      <c r="D223" s="322" t="str">
        <f>D47</f>
        <v xml:space="preserve">Ед. </v>
      </c>
      <c r="E223" s="212">
        <f>17*D218*2</f>
        <v>12.457599999999999</v>
      </c>
      <c r="F223" s="334">
        <f>'таланты+инициативы0,2672'!F184</f>
        <v>8200</v>
      </c>
      <c r="G223" s="77">
        <f>E223*F223</f>
        <v>102152.31999999999</v>
      </c>
    </row>
    <row r="224" spans="1:7" x14ac:dyDescent="0.25">
      <c r="A224" s="718" t="str">
        <f>A48</f>
        <v xml:space="preserve">Проживание </v>
      </c>
      <c r="B224" s="719"/>
      <c r="C224" s="325"/>
      <c r="D224" s="322" t="str">
        <f>D48</f>
        <v>сутки</v>
      </c>
      <c r="E224" s="212">
        <f>17*3*D218</f>
        <v>18.686399999999999</v>
      </c>
      <c r="F224" s="334">
        <f>'таланты+инициативы0,2672'!F185</f>
        <v>1257.8399999999999</v>
      </c>
      <c r="G224" s="77">
        <f>E224*F224+0.06</f>
        <v>23504.561375999998</v>
      </c>
    </row>
    <row r="225" spans="1:7" ht="18.75" x14ac:dyDescent="0.25">
      <c r="A225" s="720" t="s">
        <v>119</v>
      </c>
      <c r="B225" s="721"/>
      <c r="C225" s="333"/>
      <c r="D225" s="75"/>
      <c r="E225" s="78"/>
      <c r="F225" s="78"/>
      <c r="G225" s="258">
        <f>SUM(G222:G224)</f>
        <v>139671.68137599999</v>
      </c>
    </row>
    <row r="226" spans="1:7" x14ac:dyDescent="0.25">
      <c r="A226" s="735" t="s">
        <v>36</v>
      </c>
      <c r="B226" s="735"/>
      <c r="C226" s="735"/>
      <c r="D226" s="735"/>
      <c r="E226" s="735"/>
      <c r="F226" s="735"/>
    </row>
    <row r="227" spans="1:7" x14ac:dyDescent="0.25">
      <c r="D227" s="156">
        <f>D218</f>
        <v>0.3664</v>
      </c>
    </row>
    <row r="228" spans="1:7" x14ac:dyDescent="0.25">
      <c r="A228" s="714" t="s">
        <v>24</v>
      </c>
      <c r="B228" s="714" t="s">
        <v>11</v>
      </c>
      <c r="C228" s="322"/>
      <c r="D228" s="714" t="s">
        <v>48</v>
      </c>
      <c r="E228" s="714" t="s">
        <v>15</v>
      </c>
      <c r="F228" s="715" t="s">
        <v>177</v>
      </c>
      <c r="G228" s="740" t="s">
        <v>6</v>
      </c>
    </row>
    <row r="229" spans="1:7" x14ac:dyDescent="0.25">
      <c r="A229" s="714"/>
      <c r="B229" s="714"/>
      <c r="C229" s="322"/>
      <c r="D229" s="714"/>
      <c r="E229" s="714"/>
      <c r="F229" s="716"/>
      <c r="G229" s="741"/>
    </row>
    <row r="230" spans="1:7" x14ac:dyDescent="0.25">
      <c r="A230" s="322">
        <v>1</v>
      </c>
      <c r="B230" s="322">
        <v>2</v>
      </c>
      <c r="C230" s="322"/>
      <c r="D230" s="322">
        <v>3</v>
      </c>
      <c r="E230" s="432">
        <v>4</v>
      </c>
      <c r="F230" s="432">
        <v>5</v>
      </c>
      <c r="G230" s="74" t="s">
        <v>69</v>
      </c>
    </row>
    <row r="231" spans="1:7" x14ac:dyDescent="0.25">
      <c r="A231" s="51" t="str">
        <f>'инновации+добровольчество0,3664'!A210</f>
        <v>переговоры по району, мин</v>
      </c>
      <c r="B231" s="94" t="s">
        <v>22</v>
      </c>
      <c r="C231" s="208"/>
      <c r="D231" s="368">
        <v>0</v>
      </c>
      <c r="E231" s="362">
        <f>'таланты+инициативы0,2672'!E192</f>
        <v>6.5</v>
      </c>
      <c r="F231" s="94">
        <f>'таланты+инициативы0,2672'!F192</f>
        <v>12</v>
      </c>
      <c r="G231" s="77">
        <f t="shared" ref="G231:G235" si="8">D231*E231*F231</f>
        <v>0</v>
      </c>
    </row>
    <row r="232" spans="1:7" x14ac:dyDescent="0.25">
      <c r="A232" s="51" t="str">
        <f>'инновации+добровольчество0,3664'!A211</f>
        <v>Переговоры за пределами района,мин</v>
      </c>
      <c r="B232" s="94" t="s">
        <v>22</v>
      </c>
      <c r="C232" s="208"/>
      <c r="D232" s="366">
        <f>37.5*D227</f>
        <v>13.74</v>
      </c>
      <c r="E232" s="362">
        <f>'таланты+инициативы0,2672'!E193</f>
        <v>4</v>
      </c>
      <c r="F232" s="94">
        <f>'таланты+инициативы0,2672'!F193</f>
        <v>12</v>
      </c>
      <c r="G232" s="77">
        <f>D232*E232*F232</f>
        <v>659.52</v>
      </c>
    </row>
    <row r="233" spans="1:7" x14ac:dyDescent="0.25">
      <c r="A233" s="51" t="str">
        <f>'инновации+добровольчество0,3664'!A212</f>
        <v>Абоненская плата за услуги связи, номеров</v>
      </c>
      <c r="B233" s="94" t="s">
        <v>22</v>
      </c>
      <c r="C233" s="208"/>
      <c r="D233" s="367">
        <f>1*D227</f>
        <v>0.3664</v>
      </c>
      <c r="E233" s="362">
        <f>'таланты+инициативы0,2672'!E194</f>
        <v>2183</v>
      </c>
      <c r="F233" s="94">
        <f>'таланты+инициативы0,2672'!F194</f>
        <v>12</v>
      </c>
      <c r="G233" s="77">
        <f t="shared" si="8"/>
        <v>9598.2144000000008</v>
      </c>
    </row>
    <row r="234" spans="1:7" x14ac:dyDescent="0.25">
      <c r="A234" s="51" t="str">
        <f>'инновации+добровольчество0,3664'!A213</f>
        <v xml:space="preserve">Абоненская плата за услуги Интернет </v>
      </c>
      <c r="B234" s="94" t="s">
        <v>22</v>
      </c>
      <c r="C234" s="208"/>
      <c r="D234" s="367">
        <f>1*D227</f>
        <v>0.3664</v>
      </c>
      <c r="E234" s="362">
        <f>'таланты+инициативы0,2672'!E195</f>
        <v>16800</v>
      </c>
      <c r="F234" s="94">
        <f>'таланты+инициативы0,2672'!F195</f>
        <v>12</v>
      </c>
      <c r="G234" s="77">
        <f>D234*E234*F234+1.46</f>
        <v>73867.700000000012</v>
      </c>
    </row>
    <row r="235" spans="1:7" x14ac:dyDescent="0.25">
      <c r="A235" s="51" t="str">
        <f>'инновации+добровольчество0,3664'!A214</f>
        <v>Почтовые конверты</v>
      </c>
      <c r="B235" s="94" t="s">
        <v>84</v>
      </c>
      <c r="C235" s="208"/>
      <c r="D235" s="367">
        <f>1*D227</f>
        <v>0.3664</v>
      </c>
      <c r="E235" s="362">
        <f>'таланты+инициативы0,2672'!E196</f>
        <v>2260.8000000000002</v>
      </c>
      <c r="F235" s="94">
        <f>'таланты+инициативы0,2672'!F196</f>
        <v>1</v>
      </c>
      <c r="G235" s="77">
        <f t="shared" si="8"/>
        <v>828.35712000000012</v>
      </c>
    </row>
    <row r="236" spans="1:7" ht="18.75" x14ac:dyDescent="0.3">
      <c r="A236" s="731" t="s">
        <v>26</v>
      </c>
      <c r="B236" s="731"/>
      <c r="C236" s="731"/>
      <c r="D236" s="731"/>
      <c r="E236" s="731"/>
      <c r="F236" s="731"/>
      <c r="G236" s="261">
        <f>SUM(G231:G235)</f>
        <v>84953.791520000013</v>
      </c>
    </row>
    <row r="237" spans="1:7" x14ac:dyDescent="0.25">
      <c r="A237" s="735" t="s">
        <v>55</v>
      </c>
      <c r="B237" s="735"/>
      <c r="C237" s="735"/>
      <c r="D237" s="735"/>
      <c r="E237" s="735"/>
      <c r="F237" s="735"/>
    </row>
    <row r="238" spans="1:7" x14ac:dyDescent="0.25">
      <c r="D238" s="156">
        <f>D227</f>
        <v>0.3664</v>
      </c>
    </row>
    <row r="239" spans="1:7" x14ac:dyDescent="0.25">
      <c r="A239" s="714" t="s">
        <v>194</v>
      </c>
      <c r="B239" s="714" t="s">
        <v>11</v>
      </c>
      <c r="C239" s="322"/>
      <c r="D239" s="714" t="s">
        <v>48</v>
      </c>
      <c r="E239" s="714" t="s">
        <v>15</v>
      </c>
      <c r="F239" s="715" t="s">
        <v>25</v>
      </c>
      <c r="G239" s="740" t="s">
        <v>6</v>
      </c>
    </row>
    <row r="240" spans="1:7" x14ac:dyDescent="0.25">
      <c r="A240" s="714"/>
      <c r="B240" s="714"/>
      <c r="C240" s="322"/>
      <c r="D240" s="714"/>
      <c r="E240" s="714"/>
      <c r="F240" s="716"/>
      <c r="G240" s="741"/>
    </row>
    <row r="241" spans="1:7" x14ac:dyDescent="0.25">
      <c r="A241" s="322">
        <v>1</v>
      </c>
      <c r="B241" s="322">
        <v>2</v>
      </c>
      <c r="C241" s="322"/>
      <c r="D241" s="322">
        <v>3</v>
      </c>
      <c r="E241" s="322">
        <v>4</v>
      </c>
      <c r="F241" s="322">
        <v>5</v>
      </c>
      <c r="G241" s="77" t="s">
        <v>70</v>
      </c>
    </row>
    <row r="242" spans="1:7" hidden="1" x14ac:dyDescent="0.25">
      <c r="A242" s="118" t="s">
        <v>208</v>
      </c>
      <c r="B242" s="94" t="s">
        <v>122</v>
      </c>
      <c r="C242" s="322"/>
      <c r="D242" s="322">
        <v>0</v>
      </c>
      <c r="E242" s="322">
        <f>'инновации+добровольчество0,3664'!E221</f>
        <v>0</v>
      </c>
      <c r="F242" s="322">
        <v>1</v>
      </c>
      <c r="G242" s="77">
        <f>D242*E242*F242</f>
        <v>0</v>
      </c>
    </row>
    <row r="243" spans="1:7" x14ac:dyDescent="0.25">
      <c r="A243" s="69" t="s">
        <v>178</v>
      </c>
      <c r="B243" s="322" t="s">
        <v>22</v>
      </c>
      <c r="C243" s="322"/>
      <c r="D243" s="322">
        <f>1*D238</f>
        <v>0.3664</v>
      </c>
      <c r="E243" s="334">
        <f>'таланты+инициативы0,2672'!E204</f>
        <v>55000</v>
      </c>
      <c r="F243" s="322">
        <v>1</v>
      </c>
      <c r="G243" s="77">
        <f>D243*E243*F243</f>
        <v>20152</v>
      </c>
    </row>
    <row r="244" spans="1:7" ht="18.75" x14ac:dyDescent="0.25">
      <c r="A244" s="731" t="s">
        <v>56</v>
      </c>
      <c r="B244" s="731"/>
      <c r="C244" s="731"/>
      <c r="D244" s="731"/>
      <c r="E244" s="731"/>
      <c r="F244" s="731"/>
      <c r="G244" s="258">
        <f>SUM(G242:G243)</f>
        <v>20152</v>
      </c>
    </row>
    <row r="245" spans="1:7" ht="18.75" x14ac:dyDescent="0.3">
      <c r="A245" s="735" t="s">
        <v>19</v>
      </c>
      <c r="B245" s="735"/>
      <c r="C245" s="735"/>
      <c r="D245" s="735"/>
      <c r="E245" s="735"/>
      <c r="F245" s="735"/>
      <c r="G245" s="175"/>
    </row>
    <row r="246" spans="1:7" x14ac:dyDescent="0.25">
      <c r="D246" s="156">
        <f>D238</f>
        <v>0.3664</v>
      </c>
    </row>
    <row r="247" spans="1:7" ht="15.75" customHeight="1" x14ac:dyDescent="0.25">
      <c r="A247" s="714" t="s">
        <v>21</v>
      </c>
      <c r="B247" s="714" t="s">
        <v>11</v>
      </c>
      <c r="C247" s="322"/>
      <c r="D247" s="714" t="s">
        <v>14</v>
      </c>
      <c r="E247" s="714" t="s">
        <v>15</v>
      </c>
      <c r="F247" s="715" t="s">
        <v>6</v>
      </c>
    </row>
    <row r="248" spans="1:7" x14ac:dyDescent="0.25">
      <c r="A248" s="714"/>
      <c r="B248" s="714"/>
      <c r="C248" s="322"/>
      <c r="D248" s="714"/>
      <c r="E248" s="714"/>
      <c r="F248" s="716"/>
    </row>
    <row r="249" spans="1:7" ht="16.5" thickBot="1" x14ac:dyDescent="0.3">
      <c r="A249" s="322">
        <v>1</v>
      </c>
      <c r="B249" s="322">
        <v>2</v>
      </c>
      <c r="C249" s="322"/>
      <c r="D249" s="432">
        <v>3</v>
      </c>
      <c r="E249" s="322">
        <v>7</v>
      </c>
      <c r="F249" s="322" t="s">
        <v>175</v>
      </c>
    </row>
    <row r="250" spans="1:7" x14ac:dyDescent="0.25">
      <c r="A250" s="72" t="str">
        <f>'таланты+инициативы0,2672'!A211</f>
        <v xml:space="preserve">Мониторинг систем пожарной сигнализации  </v>
      </c>
      <c r="B250" s="94" t="s">
        <v>22</v>
      </c>
      <c r="C250" s="322"/>
      <c r="D250" s="148">
        <f>12*D246</f>
        <v>4.3967999999999998</v>
      </c>
      <c r="E250" s="430">
        <v>2000</v>
      </c>
      <c r="F250" s="398">
        <f t="shared" ref="F250:F282" si="9">D250*E250</f>
        <v>8793.6</v>
      </c>
    </row>
    <row r="251" spans="1:7" x14ac:dyDescent="0.25">
      <c r="A251" s="72" t="str">
        <f>'таланты+инициативы0,2672'!A212</f>
        <v xml:space="preserve">Уборка территории от снега </v>
      </c>
      <c r="B251" s="94" t="s">
        <v>22</v>
      </c>
      <c r="C251" s="322"/>
      <c r="D251" s="148">
        <f>2*D246</f>
        <v>0.73280000000000001</v>
      </c>
      <c r="E251" s="370">
        <v>39000</v>
      </c>
      <c r="F251" s="398">
        <f t="shared" si="9"/>
        <v>28579.200000000001</v>
      </c>
    </row>
    <row r="252" spans="1:7" x14ac:dyDescent="0.25">
      <c r="A252" s="72" t="str">
        <f>'таланты+инициативы0,2672'!A213</f>
        <v>Профилактическая дезинфекция</v>
      </c>
      <c r="B252" s="94" t="s">
        <v>22</v>
      </c>
      <c r="C252" s="322"/>
      <c r="D252" s="148">
        <f>D246</f>
        <v>0.3664</v>
      </c>
      <c r="E252" s="370">
        <v>6602.4</v>
      </c>
      <c r="F252" s="398">
        <f t="shared" si="9"/>
        <v>2419.1193599999997</v>
      </c>
    </row>
    <row r="253" spans="1:7" x14ac:dyDescent="0.25">
      <c r="A253" s="72" t="str">
        <f>'таланты+инициативы0,2672'!A214</f>
        <v>Обслуживание системы видеонаблюдения</v>
      </c>
      <c r="B253" s="94" t="s">
        <v>22</v>
      </c>
      <c r="C253" s="322"/>
      <c r="D253" s="148">
        <f>12*D246</f>
        <v>4.3967999999999998</v>
      </c>
      <c r="E253" s="370">
        <v>3000</v>
      </c>
      <c r="F253" s="398">
        <f t="shared" si="9"/>
        <v>13190.4</v>
      </c>
    </row>
    <row r="254" spans="1:7" ht="31.5" x14ac:dyDescent="0.25">
      <c r="A254" s="72" t="str">
        <f>'таланты+инициативы0,2672'!A215</f>
        <v>Комплексное обслуживание системы тепловодоснабжения и конструктивных элементов здания</v>
      </c>
      <c r="B254" s="94" t="s">
        <v>22</v>
      </c>
      <c r="C254" s="322"/>
      <c r="D254" s="148">
        <f>D246</f>
        <v>0.3664</v>
      </c>
      <c r="E254" s="370">
        <v>70000</v>
      </c>
      <c r="F254" s="398">
        <f t="shared" si="9"/>
        <v>25648</v>
      </c>
    </row>
    <row r="255" spans="1:7" x14ac:dyDescent="0.25">
      <c r="A255" s="72" t="str">
        <f>'таланты+инициативы0,2672'!A216</f>
        <v>Договор осмотр технического состояния автомобиля</v>
      </c>
      <c r="B255" s="94" t="s">
        <v>22</v>
      </c>
      <c r="C255" s="322"/>
      <c r="D255" s="148">
        <f>210*D246</f>
        <v>76.944000000000003</v>
      </c>
      <c r="E255" s="370">
        <v>217.3</v>
      </c>
      <c r="F255" s="398">
        <f t="shared" si="9"/>
        <v>16719.931200000003</v>
      </c>
    </row>
    <row r="256" spans="1:7" x14ac:dyDescent="0.25">
      <c r="A256" s="72" t="str">
        <f>'таланты+инициативы0,2672'!A217</f>
        <v>Техническое обслуживание систем пожарной сигнализации</v>
      </c>
      <c r="B256" s="94" t="s">
        <v>22</v>
      </c>
      <c r="C256" s="322"/>
      <c r="D256" s="369">
        <f>12*D246</f>
        <v>4.3967999999999998</v>
      </c>
      <c r="E256" s="168">
        <v>1000</v>
      </c>
      <c r="F256" s="398">
        <f t="shared" si="9"/>
        <v>4396.8</v>
      </c>
    </row>
    <row r="257" spans="1:6" x14ac:dyDescent="0.25">
      <c r="A257" s="72" t="str">
        <f>'таланты+инициативы0,2672'!A218</f>
        <v>Заправка катриджей</v>
      </c>
      <c r="B257" s="94" t="s">
        <v>22</v>
      </c>
      <c r="C257" s="322"/>
      <c r="D257" s="369">
        <f>10*D246</f>
        <v>3.6640000000000001</v>
      </c>
      <c r="E257" s="397">
        <v>61.46</v>
      </c>
      <c r="F257" s="398">
        <f t="shared" si="9"/>
        <v>225.18944000000002</v>
      </c>
    </row>
    <row r="258" spans="1:6" hidden="1" x14ac:dyDescent="0.25">
      <c r="A258" s="72" t="str">
        <f>'таланты+инициативы0,2672'!A219</f>
        <v>Возмещение мед осмотра (112/212)</v>
      </c>
      <c r="B258" s="94" t="s">
        <v>22</v>
      </c>
      <c r="C258" s="322"/>
      <c r="D258" s="369">
        <f>2*D246</f>
        <v>0.73280000000000001</v>
      </c>
      <c r="E258" s="334">
        <f>'таланты+инициативы0,2672'!E219</f>
        <v>0</v>
      </c>
      <c r="F258" s="334">
        <f t="shared" si="9"/>
        <v>0</v>
      </c>
    </row>
    <row r="259" spans="1:6" x14ac:dyDescent="0.25">
      <c r="A259" s="72" t="str">
        <f>'таланты+инициативы0,2672'!A220</f>
        <v>Услуги СЕМИС подписка</v>
      </c>
      <c r="B259" s="94" t="s">
        <v>22</v>
      </c>
      <c r="C259" s="322"/>
      <c r="D259" s="371">
        <f>D246</f>
        <v>0.3664</v>
      </c>
      <c r="E259" s="334">
        <f>'таланты+инициативы0,2672'!E220</f>
        <v>850</v>
      </c>
      <c r="F259" s="334">
        <f t="shared" si="9"/>
        <v>311.44</v>
      </c>
    </row>
    <row r="260" spans="1:6" x14ac:dyDescent="0.25">
      <c r="A260" s="72" t="str">
        <f>'таланты+инициативы0,2672'!A221</f>
        <v>Работы по специальной оценке условий труда</v>
      </c>
      <c r="B260" s="94" t="s">
        <v>22</v>
      </c>
      <c r="C260" s="322"/>
      <c r="D260" s="66">
        <f>D246</f>
        <v>0.3664</v>
      </c>
      <c r="E260" s="334">
        <f>'таланты+инициативы0,2672'!E221</f>
        <v>16800</v>
      </c>
      <c r="F260" s="334">
        <f t="shared" si="9"/>
        <v>6155.52</v>
      </c>
    </row>
    <row r="261" spans="1:6" x14ac:dyDescent="0.25">
      <c r="A261" s="72" t="str">
        <f>'таланты+инициативы0,2672'!A222</f>
        <v>Оценка профессиональных рисков охраны труда</v>
      </c>
      <c r="B261" s="94" t="s">
        <v>22</v>
      </c>
      <c r="C261" s="322"/>
      <c r="D261" s="66">
        <f>D246</f>
        <v>0.3664</v>
      </c>
      <c r="E261" s="334">
        <f>'таланты+инициативы0,2672'!E222</f>
        <v>6600</v>
      </c>
      <c r="F261" s="334">
        <f t="shared" si="9"/>
        <v>2418.2400000000002</v>
      </c>
    </row>
    <row r="262" spans="1:6" x14ac:dyDescent="0.25">
      <c r="A262" s="72" t="str">
        <f>'таланты+инициативы0,2672'!A223</f>
        <v>Изготовление площадки на заднем дворе учреждения</v>
      </c>
      <c r="B262" s="94" t="s">
        <v>22</v>
      </c>
      <c r="C262" s="322"/>
      <c r="D262" s="66">
        <f>D246</f>
        <v>0.3664</v>
      </c>
      <c r="E262" s="334">
        <f>'таланты+инициативы0,2672'!E223</f>
        <v>4050</v>
      </c>
      <c r="F262" s="334">
        <f t="shared" si="9"/>
        <v>1483.92</v>
      </c>
    </row>
    <row r="263" spans="1:6" x14ac:dyDescent="0.25">
      <c r="A263" s="72" t="str">
        <f>'таланты+инициативы0,2672'!A224</f>
        <v>Предрейсовое медицинское обследование 200дней*85руб</v>
      </c>
      <c r="B263" s="94" t="s">
        <v>22</v>
      </c>
      <c r="C263" s="322"/>
      <c r="D263" s="66">
        <f>420*D246</f>
        <v>153.88800000000001</v>
      </c>
      <c r="E263" s="334">
        <f>'таланты+инициативы0,2672'!E224</f>
        <v>85</v>
      </c>
      <c r="F263" s="334">
        <f t="shared" si="9"/>
        <v>13080.48</v>
      </c>
    </row>
    <row r="264" spans="1:6" x14ac:dyDescent="0.25">
      <c r="A264" s="72" t="str">
        <f>'таланты+инициативы0,2672'!A225</f>
        <v xml:space="preserve">Услуги охраны  </v>
      </c>
      <c r="B264" s="94" t="s">
        <v>22</v>
      </c>
      <c r="C264" s="322"/>
      <c r="D264" s="66">
        <f>12*D246</f>
        <v>4.3967999999999998</v>
      </c>
      <c r="E264" s="334">
        <f>'таланты+инициативы0,2672'!E225</f>
        <v>8000</v>
      </c>
      <c r="F264" s="334">
        <f t="shared" si="9"/>
        <v>35174.400000000001</v>
      </c>
    </row>
    <row r="265" spans="1:6" x14ac:dyDescent="0.25">
      <c r="A265" s="72" t="str">
        <f>'таланты+инициативы0,2672'!A226</f>
        <v>Обслуживание систем охранных средств сигнализации (тревожная кнопка)</v>
      </c>
      <c r="B265" s="94" t="s">
        <v>22</v>
      </c>
      <c r="C265" s="322"/>
      <c r="D265" s="66">
        <f>12*D246</f>
        <v>4.3967999999999998</v>
      </c>
      <c r="E265" s="334">
        <f>'таланты+инициативы0,2672'!E226</f>
        <v>5000</v>
      </c>
      <c r="F265" s="334">
        <f t="shared" si="9"/>
        <v>21984</v>
      </c>
    </row>
    <row r="266" spans="1:6" hidden="1" x14ac:dyDescent="0.25">
      <c r="A266" s="72" t="str">
        <f>'таланты+инициативы0,2672'!A227</f>
        <v>Медосмотр при устройстве на работу</v>
      </c>
      <c r="B266" s="94" t="s">
        <v>22</v>
      </c>
      <c r="C266" s="322"/>
      <c r="D266" s="66">
        <v>0</v>
      </c>
      <c r="E266" s="334">
        <v>0</v>
      </c>
      <c r="F266" s="334">
        <f t="shared" si="9"/>
        <v>0</v>
      </c>
    </row>
    <row r="267" spans="1:6" hidden="1" x14ac:dyDescent="0.25">
      <c r="A267" s="72" t="str">
        <f>'таланты+инициативы0,2672'!A228</f>
        <v>Страховая премия по полису ОСАГО за УАЗ</v>
      </c>
      <c r="B267" s="94" t="s">
        <v>22</v>
      </c>
      <c r="C267" s="322"/>
      <c r="D267" s="371">
        <v>0</v>
      </c>
      <c r="E267" s="334">
        <v>0</v>
      </c>
      <c r="F267" s="334">
        <f t="shared" si="9"/>
        <v>0</v>
      </c>
    </row>
    <row r="268" spans="1:6" ht="31.5" hidden="1" x14ac:dyDescent="0.25">
      <c r="A268" s="72" t="str">
        <f>'таланты+инициативы0,2672'!A229</f>
        <v>Диагностика бытовой и оргтехники для определения возможности ее дальнейшего использования (244/226)</v>
      </c>
      <c r="B268" s="94" t="s">
        <v>22</v>
      </c>
      <c r="C268" s="322"/>
      <c r="D268" s="371">
        <v>0</v>
      </c>
      <c r="E268" s="334">
        <v>0</v>
      </c>
      <c r="F268" s="334">
        <f t="shared" si="9"/>
        <v>0</v>
      </c>
    </row>
    <row r="269" spans="1:6" hidden="1" x14ac:dyDescent="0.25">
      <c r="A269" s="72" t="str">
        <f>'таланты+инициативы0,2672'!A230</f>
        <v>Изготовление снежных фигур</v>
      </c>
      <c r="B269" s="94" t="s">
        <v>22</v>
      </c>
      <c r="C269" s="322"/>
      <c r="D269" s="371">
        <v>0</v>
      </c>
      <c r="E269" s="334">
        <v>0</v>
      </c>
      <c r="F269" s="334">
        <f t="shared" si="9"/>
        <v>0</v>
      </c>
    </row>
    <row r="270" spans="1:6" hidden="1" x14ac:dyDescent="0.25">
      <c r="A270" s="72" t="str">
        <f>'таланты+инициативы0,2672'!A231</f>
        <v>Приобретение программного обеспечения</v>
      </c>
      <c r="B270" s="94" t="s">
        <v>22</v>
      </c>
      <c r="C270" s="322"/>
      <c r="D270" s="371">
        <v>0</v>
      </c>
      <c r="E270" s="334">
        <v>0</v>
      </c>
      <c r="F270" s="334">
        <f t="shared" si="9"/>
        <v>0</v>
      </c>
    </row>
    <row r="271" spans="1:6" hidden="1" x14ac:dyDescent="0.25">
      <c r="A271" s="72" t="str">
        <f>'таланты+инициативы0,2672'!A232</f>
        <v>Оплата пени, штрафов (853/291)</v>
      </c>
      <c r="B271" s="94" t="s">
        <v>22</v>
      </c>
      <c r="C271" s="322"/>
      <c r="D271" s="441">
        <v>0</v>
      </c>
      <c r="E271" s="334">
        <v>0</v>
      </c>
      <c r="F271" s="334">
        <f t="shared" si="9"/>
        <v>0</v>
      </c>
    </row>
    <row r="272" spans="1:6" hidden="1" x14ac:dyDescent="0.25">
      <c r="A272" s="72">
        <f>'инновации+добровольчество0,3664'!A252</f>
        <v>0</v>
      </c>
      <c r="B272" s="94" t="s">
        <v>22</v>
      </c>
      <c r="C272" s="322"/>
      <c r="D272" s="322">
        <f t="shared" ref="D272:D282" si="10">$D$255</f>
        <v>76.944000000000003</v>
      </c>
      <c r="E272" s="334">
        <f>'таланты+инициативы0,2672'!E233</f>
        <v>0</v>
      </c>
      <c r="F272" s="334">
        <f t="shared" si="9"/>
        <v>0</v>
      </c>
    </row>
    <row r="273" spans="1:6" hidden="1" x14ac:dyDescent="0.25">
      <c r="A273" s="72">
        <f>'инновации+добровольчество0,3664'!A253</f>
        <v>0</v>
      </c>
      <c r="B273" s="94" t="s">
        <v>22</v>
      </c>
      <c r="C273" s="322"/>
      <c r="D273" s="322">
        <f t="shared" si="10"/>
        <v>76.944000000000003</v>
      </c>
      <c r="E273" s="334">
        <f>'таланты+инициативы0,2672'!E234</f>
        <v>0</v>
      </c>
      <c r="F273" s="334">
        <f t="shared" si="9"/>
        <v>0</v>
      </c>
    </row>
    <row r="274" spans="1:6" hidden="1" x14ac:dyDescent="0.25">
      <c r="A274" s="72">
        <f>'инновации+добровольчество0,3664'!A254</f>
        <v>0</v>
      </c>
      <c r="B274" s="94" t="s">
        <v>22</v>
      </c>
      <c r="C274" s="322"/>
      <c r="D274" s="322">
        <f t="shared" si="10"/>
        <v>76.944000000000003</v>
      </c>
      <c r="E274" s="334">
        <f>'таланты+инициативы0,2672'!E235</f>
        <v>0</v>
      </c>
      <c r="F274" s="334">
        <f t="shared" si="9"/>
        <v>0</v>
      </c>
    </row>
    <row r="275" spans="1:6" hidden="1" x14ac:dyDescent="0.25">
      <c r="A275" s="72">
        <f>'инновации+добровольчество0,3664'!A255</f>
        <v>0</v>
      </c>
      <c r="B275" s="94" t="s">
        <v>22</v>
      </c>
      <c r="C275" s="322"/>
      <c r="D275" s="322">
        <f t="shared" si="10"/>
        <v>76.944000000000003</v>
      </c>
      <c r="E275" s="334">
        <v>0</v>
      </c>
      <c r="F275" s="334">
        <v>0</v>
      </c>
    </row>
    <row r="276" spans="1:6" hidden="1" x14ac:dyDescent="0.25">
      <c r="A276" s="72">
        <f>'инновации+добровольчество0,3664'!A256</f>
        <v>0</v>
      </c>
      <c r="B276" s="94" t="s">
        <v>22</v>
      </c>
      <c r="C276" s="322"/>
      <c r="D276" s="322">
        <f t="shared" si="10"/>
        <v>76.944000000000003</v>
      </c>
      <c r="E276" s="334">
        <f>'таланты+инициативы0,2672'!E237</f>
        <v>0</v>
      </c>
      <c r="F276" s="334">
        <f t="shared" si="9"/>
        <v>0</v>
      </c>
    </row>
    <row r="277" spans="1:6" hidden="1" x14ac:dyDescent="0.25">
      <c r="A277" s="72">
        <f>'инновации+добровольчество0,3664'!A257</f>
        <v>0</v>
      </c>
      <c r="B277" s="94" t="s">
        <v>22</v>
      </c>
      <c r="C277" s="322"/>
      <c r="D277" s="322">
        <f t="shared" si="10"/>
        <v>76.944000000000003</v>
      </c>
      <c r="E277" s="334">
        <v>0</v>
      </c>
      <c r="F277" s="334">
        <f t="shared" si="9"/>
        <v>0</v>
      </c>
    </row>
    <row r="278" spans="1:6" hidden="1" x14ac:dyDescent="0.25">
      <c r="A278" s="72">
        <f>'инновации+добровольчество0,3664'!A258</f>
        <v>0</v>
      </c>
      <c r="B278" s="94" t="s">
        <v>22</v>
      </c>
      <c r="C278" s="322"/>
      <c r="D278" s="322">
        <f t="shared" si="10"/>
        <v>76.944000000000003</v>
      </c>
      <c r="E278" s="334">
        <v>0</v>
      </c>
      <c r="F278" s="334">
        <f t="shared" si="9"/>
        <v>0</v>
      </c>
    </row>
    <row r="279" spans="1:6" hidden="1" x14ac:dyDescent="0.25">
      <c r="A279" s="72">
        <f>'инновации+добровольчество0,3664'!A259</f>
        <v>0</v>
      </c>
      <c r="B279" s="94" t="s">
        <v>22</v>
      </c>
      <c r="C279" s="319"/>
      <c r="D279" s="322">
        <f t="shared" si="10"/>
        <v>76.944000000000003</v>
      </c>
      <c r="E279" s="334">
        <v>0</v>
      </c>
      <c r="F279" s="334">
        <f t="shared" si="9"/>
        <v>0</v>
      </c>
    </row>
    <row r="280" spans="1:6" hidden="1" x14ac:dyDescent="0.25">
      <c r="A280" s="72">
        <f>'инновации+добровольчество0,3664'!A260</f>
        <v>0</v>
      </c>
      <c r="B280" s="94" t="s">
        <v>22</v>
      </c>
      <c r="C280" s="208"/>
      <c r="D280" s="322">
        <f t="shared" si="10"/>
        <v>76.944000000000003</v>
      </c>
      <c r="E280" s="334">
        <v>0</v>
      </c>
      <c r="F280" s="334">
        <f t="shared" si="9"/>
        <v>0</v>
      </c>
    </row>
    <row r="281" spans="1:6" hidden="1" x14ac:dyDescent="0.25">
      <c r="A281" s="72">
        <f>'инновации+добровольчество0,3664'!A261</f>
        <v>0</v>
      </c>
      <c r="B281" s="94" t="s">
        <v>22</v>
      </c>
      <c r="C281" s="208"/>
      <c r="D281" s="322">
        <f t="shared" si="10"/>
        <v>76.944000000000003</v>
      </c>
      <c r="E281" s="334">
        <v>0</v>
      </c>
      <c r="F281" s="334">
        <f t="shared" si="9"/>
        <v>0</v>
      </c>
    </row>
    <row r="282" spans="1:6" ht="18.75" hidden="1" customHeight="1" x14ac:dyDescent="0.25">
      <c r="A282" s="72">
        <f>'инновации+добровольчество0,3664'!A262</f>
        <v>0</v>
      </c>
      <c r="B282" s="94" t="s">
        <v>22</v>
      </c>
      <c r="C282" s="208"/>
      <c r="D282" s="322">
        <f t="shared" si="10"/>
        <v>76.944000000000003</v>
      </c>
      <c r="E282" s="334">
        <v>0</v>
      </c>
      <c r="F282" s="334">
        <f t="shared" si="9"/>
        <v>0</v>
      </c>
    </row>
    <row r="283" spans="1:6" ht="18.75" x14ac:dyDescent="0.25">
      <c r="A283" s="732" t="s">
        <v>23</v>
      </c>
      <c r="B283" s="733"/>
      <c r="C283" s="733"/>
      <c r="D283" s="733"/>
      <c r="E283" s="734"/>
      <c r="F283" s="268">
        <f>SUM(F250:F282)</f>
        <v>180580.24000000002</v>
      </c>
    </row>
    <row r="284" spans="1:6" x14ac:dyDescent="0.25">
      <c r="A284" s="725" t="s">
        <v>29</v>
      </c>
      <c r="B284" s="726"/>
      <c r="C284" s="726"/>
      <c r="D284" s="726"/>
      <c r="E284" s="726"/>
      <c r="F284" s="727"/>
    </row>
    <row r="285" spans="1:6" x14ac:dyDescent="0.25">
      <c r="A285" s="728">
        <f>D246</f>
        <v>0.3664</v>
      </c>
      <c r="B285" s="729"/>
      <c r="C285" s="729"/>
      <c r="D285" s="729"/>
      <c r="E285" s="729"/>
      <c r="F285" s="730"/>
    </row>
    <row r="286" spans="1:6" ht="15.75" customHeight="1" x14ac:dyDescent="0.25">
      <c r="A286" s="559" t="s">
        <v>30</v>
      </c>
      <c r="B286" s="559" t="s">
        <v>11</v>
      </c>
      <c r="C286" s="94"/>
      <c r="D286" s="559" t="s">
        <v>14</v>
      </c>
      <c r="E286" s="559" t="s">
        <v>15</v>
      </c>
      <c r="F286" s="590" t="s">
        <v>6</v>
      </c>
    </row>
    <row r="287" spans="1:6" x14ac:dyDescent="0.25">
      <c r="A287" s="559"/>
      <c r="B287" s="559"/>
      <c r="C287" s="94"/>
      <c r="D287" s="559"/>
      <c r="E287" s="559"/>
      <c r="F287" s="591"/>
    </row>
    <row r="288" spans="1:6" x14ac:dyDescent="0.25">
      <c r="A288" s="94">
        <v>1</v>
      </c>
      <c r="B288" s="94">
        <v>2</v>
      </c>
      <c r="C288" s="94"/>
      <c r="D288" s="94">
        <v>3</v>
      </c>
      <c r="E288" s="94">
        <v>7</v>
      </c>
      <c r="F288" s="94" t="s">
        <v>175</v>
      </c>
    </row>
    <row r="289" spans="1:6" x14ac:dyDescent="0.25">
      <c r="A289" s="200" t="str">
        <f>'таланты+инициативы0,2672'!A239</f>
        <v>Обучение персонала</v>
      </c>
      <c r="B289" s="299" t="s">
        <v>192</v>
      </c>
      <c r="C289" s="94"/>
      <c r="D289" s="307">
        <f>1*A285</f>
        <v>0.3664</v>
      </c>
      <c r="E289" s="94">
        <f>'таланты+инициативы0,2672'!E239</f>
        <v>12000</v>
      </c>
      <c r="F289" s="233">
        <f t="shared" ref="F289:F290" si="11">D289*E289</f>
        <v>4396.8</v>
      </c>
    </row>
    <row r="290" spans="1:6" x14ac:dyDescent="0.25">
      <c r="A290" s="200" t="str">
        <f>'таланты+инициативы0,2672'!A240</f>
        <v>Переподготовка</v>
      </c>
      <c r="B290" s="299" t="s">
        <v>192</v>
      </c>
      <c r="C290" s="94"/>
      <c r="D290" s="307">
        <f>3*A285</f>
        <v>1.0992</v>
      </c>
      <c r="E290" s="94">
        <f>'таланты+инициативы0,2672'!E240</f>
        <v>0</v>
      </c>
      <c r="F290" s="233">
        <f t="shared" si="11"/>
        <v>0</v>
      </c>
    </row>
    <row r="291" spans="1:6" ht="16.5" x14ac:dyDescent="0.25">
      <c r="A291" s="200" t="str">
        <f>'таланты+инициативы0,2672'!A241</f>
        <v>Пиломатериал</v>
      </c>
      <c r="B291" s="299" t="str">
        <f>'инновации+добровольчество0,3664'!B271</f>
        <v>шт</v>
      </c>
      <c r="C291" s="94"/>
      <c r="D291" s="401">
        <f>7*A285</f>
        <v>2.5648</v>
      </c>
      <c r="E291" s="94">
        <f>'таланты+инициативы0,2672'!E241</f>
        <v>17285.71</v>
      </c>
      <c r="F291" s="233">
        <f>D291*E291</f>
        <v>44334.389007999998</v>
      </c>
    </row>
    <row r="292" spans="1:6" ht="16.5" x14ac:dyDescent="0.25">
      <c r="A292" s="200" t="str">
        <f>'таланты+инициативы0,2672'!A242</f>
        <v>Тонеры для картриджей Kyocera</v>
      </c>
      <c r="B292" s="299" t="str">
        <f>'инновации+добровольчество0,3664'!B272</f>
        <v>шт</v>
      </c>
      <c r="C292" s="94"/>
      <c r="D292" s="401">
        <f>5*A285</f>
        <v>1.8320000000000001</v>
      </c>
      <c r="E292" s="94">
        <f>'таланты+инициативы0,2672'!E242</f>
        <v>1500</v>
      </c>
      <c r="F292" s="233">
        <f>D292*E292</f>
        <v>2748</v>
      </c>
    </row>
    <row r="293" spans="1:6" ht="24.75" customHeight="1" x14ac:dyDescent="0.25">
      <c r="A293" s="200" t="str">
        <f>'таланты+инициативы0,2672'!A243</f>
        <v>Комплект тонеров для цветного принтера Canon</v>
      </c>
      <c r="B293" s="299" t="str">
        <f>'инновации+добровольчество0,3664'!B273</f>
        <v>шт</v>
      </c>
      <c r="C293" s="94"/>
      <c r="D293" s="401">
        <f>5*A285</f>
        <v>1.8320000000000001</v>
      </c>
      <c r="E293" s="94">
        <f>'таланты+инициативы0,2672'!E243</f>
        <v>4500</v>
      </c>
      <c r="F293" s="233">
        <f t="shared" ref="F293:F314" si="12">D293*E293</f>
        <v>8244</v>
      </c>
    </row>
    <row r="294" spans="1:6" ht="24.75" customHeight="1" x14ac:dyDescent="0.25">
      <c r="A294" s="200" t="str">
        <f>'таланты+инициативы0,2672'!A244</f>
        <v>Комплект тонера для цветного принтера Hp</v>
      </c>
      <c r="B294" s="299" t="str">
        <f>'инновации+добровольчество0,3664'!B274</f>
        <v>шт</v>
      </c>
      <c r="C294" s="94"/>
      <c r="D294" s="401">
        <f>2*A285</f>
        <v>0.73280000000000001</v>
      </c>
      <c r="E294" s="94">
        <f>'таланты+инициативы0,2672'!E244</f>
        <v>13000</v>
      </c>
      <c r="F294" s="233">
        <f t="shared" ref="F294" si="13">D294*E294</f>
        <v>9526.4</v>
      </c>
    </row>
    <row r="295" spans="1:6" ht="16.5" x14ac:dyDescent="0.25">
      <c r="A295" s="200" t="str">
        <f>'таланты+инициативы0,2672'!A245</f>
        <v>Флеш накопители  16 гб</v>
      </c>
      <c r="B295" s="299" t="str">
        <f>'инновации+добровольчество0,3664'!B275</f>
        <v>шт</v>
      </c>
      <c r="C295" s="94"/>
      <c r="D295" s="401">
        <f>7*A285</f>
        <v>2.5648</v>
      </c>
      <c r="E295" s="94">
        <f>'таланты+инициативы0,2672'!E245</f>
        <v>1000</v>
      </c>
      <c r="F295" s="233">
        <f t="shared" si="12"/>
        <v>2564.8000000000002</v>
      </c>
    </row>
    <row r="296" spans="1:6" ht="16.5" x14ac:dyDescent="0.25">
      <c r="A296" s="200" t="str">
        <f>'таланты+инициативы0,2672'!A246</f>
        <v>Флеш накопители  64 гб</v>
      </c>
      <c r="B296" s="299" t="str">
        <f>'инновации+добровольчество0,3664'!B276</f>
        <v>шт</v>
      </c>
      <c r="C296" s="94"/>
      <c r="D296" s="401">
        <f>5*A285</f>
        <v>1.8320000000000001</v>
      </c>
      <c r="E296" s="94">
        <f>'таланты+инициативы0,2672'!E246</f>
        <v>2100</v>
      </c>
      <c r="F296" s="233">
        <f t="shared" si="12"/>
        <v>3847.2000000000003</v>
      </c>
    </row>
    <row r="297" spans="1:6" ht="16.5" x14ac:dyDescent="0.25">
      <c r="A297" s="200" t="str">
        <f>'таланты+инициативы0,2672'!A247</f>
        <v>Мышь USB</v>
      </c>
      <c r="B297" s="299" t="str">
        <f>'инновации+добровольчество0,3664'!B277</f>
        <v>шт</v>
      </c>
      <c r="C297" s="94"/>
      <c r="D297" s="401">
        <f>4*A285</f>
        <v>1.4656</v>
      </c>
      <c r="E297" s="94">
        <f>'таланты+инициативы0,2672'!E247</f>
        <v>500</v>
      </c>
      <c r="F297" s="233">
        <f t="shared" si="12"/>
        <v>732.8</v>
      </c>
    </row>
    <row r="298" spans="1:6" ht="16.5" x14ac:dyDescent="0.25">
      <c r="A298" s="200" t="str">
        <f>'таланты+инициативы0,2672'!A248</f>
        <v xml:space="preserve">Мешки для мусора </v>
      </c>
      <c r="B298" s="299" t="str">
        <f>'инновации+добровольчество0,3664'!B278</f>
        <v>шт</v>
      </c>
      <c r="C298" s="94"/>
      <c r="D298" s="401">
        <f>100*A285</f>
        <v>36.64</v>
      </c>
      <c r="E298" s="94">
        <f>'таланты+инициативы0,2672'!E248</f>
        <v>100</v>
      </c>
      <c r="F298" s="233">
        <f t="shared" si="12"/>
        <v>3664</v>
      </c>
    </row>
    <row r="299" spans="1:6" ht="16.5" x14ac:dyDescent="0.25">
      <c r="A299" s="200" t="str">
        <f>'таланты+инициативы0,2672'!A249</f>
        <v>Жидкое мыло</v>
      </c>
      <c r="B299" s="299" t="str">
        <f>'инновации+добровольчество0,3664'!B279</f>
        <v>шт</v>
      </c>
      <c r="C299" s="94"/>
      <c r="D299" s="401">
        <f>15*A285</f>
        <v>5.4960000000000004</v>
      </c>
      <c r="E299" s="94">
        <f>'таланты+инициативы0,2672'!E249</f>
        <v>250</v>
      </c>
      <c r="F299" s="233">
        <f t="shared" si="12"/>
        <v>1374</v>
      </c>
    </row>
    <row r="300" spans="1:6" ht="16.5" x14ac:dyDescent="0.25">
      <c r="A300" s="200" t="str">
        <f>'таланты+инициативы0,2672'!A250</f>
        <v>Туалетная бумага</v>
      </c>
      <c r="B300" s="299" t="str">
        <f>'инновации+добровольчество0,3664'!B280</f>
        <v>шт</v>
      </c>
      <c r="C300" s="94"/>
      <c r="D300" s="401">
        <f>100*A285</f>
        <v>36.64</v>
      </c>
      <c r="E300" s="94">
        <f>'таланты+инициативы0,2672'!E250</f>
        <v>25</v>
      </c>
      <c r="F300" s="233">
        <f t="shared" si="12"/>
        <v>916</v>
      </c>
    </row>
    <row r="301" spans="1:6" ht="16.5" x14ac:dyDescent="0.25">
      <c r="A301" s="200" t="str">
        <f>'таланты+инициативы0,2672'!A251</f>
        <v>Тряпки для мытья</v>
      </c>
      <c r="B301" s="299" t="str">
        <f>'инновации+добровольчество0,3664'!B281</f>
        <v>шт</v>
      </c>
      <c r="C301" s="94"/>
      <c r="D301" s="401">
        <f>40*A285</f>
        <v>14.656000000000001</v>
      </c>
      <c r="E301" s="94">
        <f>'таланты+инициативы0,2672'!E251</f>
        <v>40</v>
      </c>
      <c r="F301" s="233">
        <f t="shared" si="12"/>
        <v>586.24</v>
      </c>
    </row>
    <row r="302" spans="1:6" ht="16.5" x14ac:dyDescent="0.25">
      <c r="A302" s="200" t="str">
        <f>'таланты+инициативы0,2672'!A252</f>
        <v>Бытовая химия</v>
      </c>
      <c r="B302" s="299" t="str">
        <f>'инновации+добровольчество0,3664'!B282</f>
        <v>шт</v>
      </c>
      <c r="C302" s="94"/>
      <c r="D302" s="401">
        <f>20*A285</f>
        <v>7.3280000000000003</v>
      </c>
      <c r="E302" s="94">
        <f>'таланты+инициативы0,2672'!E252</f>
        <v>1000</v>
      </c>
      <c r="F302" s="233">
        <f t="shared" si="12"/>
        <v>7328</v>
      </c>
    </row>
    <row r="303" spans="1:6" ht="16.5" x14ac:dyDescent="0.25">
      <c r="A303" s="200" t="str">
        <f>'таланты+инициативы0,2672'!A253</f>
        <v>Фанера</v>
      </c>
      <c r="B303" s="299" t="str">
        <f>'инновации+добровольчество0,3664'!B283</f>
        <v>шт</v>
      </c>
      <c r="C303" s="94"/>
      <c r="D303" s="401">
        <f>30*A285</f>
        <v>10.992000000000001</v>
      </c>
      <c r="E303" s="94">
        <f>'таланты+инициативы0,2672'!E253</f>
        <v>1300</v>
      </c>
      <c r="F303" s="233">
        <f t="shared" ref="F303:F304" si="14">D303*E303</f>
        <v>14289.6</v>
      </c>
    </row>
    <row r="304" spans="1:6" ht="16.5" x14ac:dyDescent="0.25">
      <c r="A304" s="200" t="str">
        <f>'таланты+инициативы0,2672'!A254</f>
        <v>Антифриз</v>
      </c>
      <c r="B304" s="299" t="str">
        <f>'инновации+добровольчество0,3664'!B284</f>
        <v>шт</v>
      </c>
      <c r="C304" s="94"/>
      <c r="D304" s="401">
        <f>A285*20</f>
        <v>7.3280000000000003</v>
      </c>
      <c r="E304" s="94">
        <f>'таланты+инициативы0,2672'!E254</f>
        <v>300</v>
      </c>
      <c r="F304" s="233">
        <f t="shared" si="14"/>
        <v>2198.4</v>
      </c>
    </row>
    <row r="305" spans="1:6" ht="16.5" x14ac:dyDescent="0.25">
      <c r="A305" s="200" t="str">
        <f>'таланты+инициативы0,2672'!A255</f>
        <v>Баннера</v>
      </c>
      <c r="B305" s="299" t="str">
        <f>'инновации+добровольчество0,3664'!B285</f>
        <v>шт</v>
      </c>
      <c r="C305" s="94"/>
      <c r="D305" s="401">
        <f>5*A285</f>
        <v>1.8320000000000001</v>
      </c>
      <c r="E305" s="94">
        <f>'таланты+инициативы0,2672'!E255</f>
        <v>3500</v>
      </c>
      <c r="F305" s="233">
        <f t="shared" si="12"/>
        <v>6412</v>
      </c>
    </row>
    <row r="306" spans="1:6" ht="16.5" x14ac:dyDescent="0.25">
      <c r="A306" s="200" t="str">
        <f>'таланты+инициативы0,2672'!A256</f>
        <v>Гвозди</v>
      </c>
      <c r="B306" s="299" t="str">
        <f>'инновации+добровольчество0,3664'!B286</f>
        <v>шт</v>
      </c>
      <c r="C306" s="94"/>
      <c r="D306" s="401">
        <f>20*A285</f>
        <v>7.3280000000000003</v>
      </c>
      <c r="E306" s="94">
        <f>'таланты+инициативы0,2672'!E256</f>
        <v>811</v>
      </c>
      <c r="F306" s="233">
        <f>D306*E306+0.01</f>
        <v>5943.018</v>
      </c>
    </row>
    <row r="307" spans="1:6" ht="16.5" x14ac:dyDescent="0.25">
      <c r="A307" s="200" t="str">
        <f>'таланты+инициативы0,2672'!A257</f>
        <v>Саморезы</v>
      </c>
      <c r="B307" s="299" t="str">
        <f>'инновации+добровольчество0,3664'!B287</f>
        <v>шт</v>
      </c>
      <c r="C307" s="94"/>
      <c r="D307" s="401">
        <f>50*A285</f>
        <v>18.32</v>
      </c>
      <c r="E307" s="94">
        <f>'таланты+инициативы0,2672'!E257</f>
        <v>100</v>
      </c>
      <c r="F307" s="233">
        <f t="shared" si="12"/>
        <v>1832</v>
      </c>
    </row>
    <row r="308" spans="1:6" ht="16.5" x14ac:dyDescent="0.25">
      <c r="A308" s="200" t="str">
        <f>'таланты+инициативы0,2672'!A258</f>
        <v>Инструмент металлический ручной</v>
      </c>
      <c r="B308" s="299" t="str">
        <f>'инновации+добровольчество0,3664'!B288</f>
        <v>шт</v>
      </c>
      <c r="C308" s="94"/>
      <c r="D308" s="401">
        <f>5*A285</f>
        <v>1.8320000000000001</v>
      </c>
      <c r="E308" s="94">
        <f>'таланты+инициативы0,2672'!E258</f>
        <v>301</v>
      </c>
      <c r="F308" s="233">
        <f t="shared" si="12"/>
        <v>551.43200000000002</v>
      </c>
    </row>
    <row r="309" spans="1:6" s="287" customFormat="1" ht="16.5" x14ac:dyDescent="0.25">
      <c r="A309" s="200" t="str">
        <f>'таланты+инициативы0,2672'!A259</f>
        <v>Краска эмаль</v>
      </c>
      <c r="B309" s="299" t="str">
        <f>'инновации+добровольчество0,3664'!B289</f>
        <v>шт</v>
      </c>
      <c r="C309" s="94"/>
      <c r="D309" s="401">
        <f>30*A285</f>
        <v>10.992000000000001</v>
      </c>
      <c r="E309" s="94">
        <f>'таланты+инициативы0,2672'!E259</f>
        <v>250</v>
      </c>
      <c r="F309" s="233">
        <f t="shared" si="12"/>
        <v>2748</v>
      </c>
    </row>
    <row r="310" spans="1:6" ht="16.5" x14ac:dyDescent="0.25">
      <c r="A310" s="200" t="str">
        <f>'таланты+инициативы0,2672'!A260</f>
        <v>Краска ВДН</v>
      </c>
      <c r="B310" s="299" t="str">
        <f>'инновации+добровольчество0,3664'!B290</f>
        <v>шт</v>
      </c>
      <c r="C310" s="94"/>
      <c r="D310" s="401">
        <f>10*A285</f>
        <v>3.6640000000000001</v>
      </c>
      <c r="E310" s="94">
        <f>'таланты+инициативы0,2672'!E260</f>
        <v>401</v>
      </c>
      <c r="F310" s="233">
        <f t="shared" si="12"/>
        <v>1469.2640000000001</v>
      </c>
    </row>
    <row r="311" spans="1:6" ht="16.5" x14ac:dyDescent="0.25">
      <c r="A311" s="200" t="str">
        <f>'таланты+инициативы0,2672'!A261</f>
        <v>Кисти</v>
      </c>
      <c r="B311" s="299" t="str">
        <f>'инновации+добровольчество0,3664'!B291</f>
        <v>шт</v>
      </c>
      <c r="C311" s="94"/>
      <c r="D311" s="401">
        <f>40*A285</f>
        <v>14.656000000000001</v>
      </c>
      <c r="E311" s="94">
        <f>'таланты+инициативы0,2672'!E261</f>
        <v>50</v>
      </c>
      <c r="F311" s="233">
        <f t="shared" si="12"/>
        <v>732.80000000000007</v>
      </c>
    </row>
    <row r="312" spans="1:6" ht="16.5" x14ac:dyDescent="0.25">
      <c r="A312" s="200" t="str">
        <f>'таланты+инициативы0,2672'!A262</f>
        <v>Перчатка пвх</v>
      </c>
      <c r="B312" s="159" t="s">
        <v>84</v>
      </c>
      <c r="C312" s="94"/>
      <c r="D312" s="401">
        <f>100*A285</f>
        <v>36.64</v>
      </c>
      <c r="E312" s="94">
        <f>'таланты+инициативы0,2672'!E262</f>
        <v>30</v>
      </c>
      <c r="F312" s="233">
        <f t="shared" si="12"/>
        <v>1099.2</v>
      </c>
    </row>
    <row r="313" spans="1:6" ht="16.5" x14ac:dyDescent="0.25">
      <c r="A313" s="200" t="str">
        <f>'таланты+инициативы0,2672'!A263</f>
        <v>краска кудо</v>
      </c>
      <c r="B313" s="159" t="s">
        <v>84</v>
      </c>
      <c r="C313" s="94"/>
      <c r="D313" s="401">
        <f>30*A285</f>
        <v>10.992000000000001</v>
      </c>
      <c r="E313" s="94">
        <f>'таланты+инициативы0,2672'!E263</f>
        <v>300</v>
      </c>
      <c r="F313" s="233">
        <f t="shared" si="12"/>
        <v>3297.6000000000004</v>
      </c>
    </row>
    <row r="314" spans="1:6" ht="16.5" x14ac:dyDescent="0.25">
      <c r="A314" s="200" t="str">
        <f>'таланты+инициативы0,2672'!A264</f>
        <v>Валик+ванночка</v>
      </c>
      <c r="B314" s="159" t="s">
        <v>84</v>
      </c>
      <c r="C314" s="94"/>
      <c r="D314" s="401">
        <f>10*A285</f>
        <v>3.6640000000000001</v>
      </c>
      <c r="E314" s="94">
        <f>'таланты+инициативы0,2672'!E264</f>
        <v>210</v>
      </c>
      <c r="F314" s="233">
        <f t="shared" si="12"/>
        <v>769.44</v>
      </c>
    </row>
    <row r="315" spans="1:6" ht="16.5" x14ac:dyDescent="0.25">
      <c r="A315" s="200" t="str">
        <f>'таланты+инициативы0,2672'!A265</f>
        <v>Ножницыы</v>
      </c>
      <c r="B315" s="159" t="s">
        <v>84</v>
      </c>
      <c r="C315" s="94"/>
      <c r="D315" s="401">
        <f>10*A285</f>
        <v>3.6640000000000001</v>
      </c>
      <c r="E315" s="94">
        <f>'таланты+инициативы0,2672'!E265</f>
        <v>150</v>
      </c>
      <c r="F315" s="233">
        <f t="shared" ref="F315:F348" si="15">D315*E315</f>
        <v>549.6</v>
      </c>
    </row>
    <row r="316" spans="1:6" ht="16.5" x14ac:dyDescent="0.25">
      <c r="A316" s="200" t="str">
        <f>'таланты+инициативы0,2672'!A266</f>
        <v>Канцелярские расходники</v>
      </c>
      <c r="B316" s="159" t="s">
        <v>84</v>
      </c>
      <c r="C316" s="94"/>
      <c r="D316" s="401">
        <f>100*A285</f>
        <v>36.64</v>
      </c>
      <c r="E316" s="94">
        <f>'таланты+инициативы0,2672'!E266</f>
        <v>50</v>
      </c>
      <c r="F316" s="233">
        <f t="shared" si="15"/>
        <v>1832</v>
      </c>
    </row>
    <row r="317" spans="1:6" ht="16.5" x14ac:dyDescent="0.25">
      <c r="A317" s="200" t="str">
        <f>'таланты+инициативы0,2672'!A267</f>
        <v>Канцелярия (ручки, карандаши)</v>
      </c>
      <c r="B317" s="159" t="s">
        <v>84</v>
      </c>
      <c r="C317" s="94"/>
      <c r="D317" s="401">
        <f>100*A285</f>
        <v>36.64</v>
      </c>
      <c r="E317" s="94">
        <f>'таланты+инициативы0,2672'!E267</f>
        <v>30</v>
      </c>
      <c r="F317" s="233">
        <f t="shared" si="15"/>
        <v>1099.2</v>
      </c>
    </row>
    <row r="318" spans="1:6" ht="16.5" x14ac:dyDescent="0.25">
      <c r="A318" s="200" t="str">
        <f>'таланты+инициативы0,2672'!A268</f>
        <v>Офисные принадлежности (папки, скоросшиватели, файлы)</v>
      </c>
      <c r="B318" s="159" t="s">
        <v>84</v>
      </c>
      <c r="C318" s="94"/>
      <c r="D318" s="401">
        <f>100*A285</f>
        <v>36.64</v>
      </c>
      <c r="E318" s="94">
        <f>'таланты+инициативы0,2672'!E268</f>
        <v>100</v>
      </c>
      <c r="F318" s="233">
        <f t="shared" si="15"/>
        <v>3664</v>
      </c>
    </row>
    <row r="319" spans="1:6" ht="16.5" x14ac:dyDescent="0.25">
      <c r="A319" s="200" t="str">
        <f>'таланты+инициативы0,2672'!A269</f>
        <v>Лампы</v>
      </c>
      <c r="B319" s="159" t="s">
        <v>84</v>
      </c>
      <c r="C319" s="94"/>
      <c r="D319" s="401">
        <f>50*A285</f>
        <v>18.32</v>
      </c>
      <c r="E319" s="94">
        <f>'таланты+инициативы0,2672'!E269</f>
        <v>40</v>
      </c>
      <c r="F319" s="233">
        <f t="shared" si="15"/>
        <v>732.8</v>
      </c>
    </row>
    <row r="320" spans="1:6" ht="16.5" x14ac:dyDescent="0.25">
      <c r="A320" s="200" t="str">
        <f>'таланты+инициативы0,2672'!A270</f>
        <v>Батерейки</v>
      </c>
      <c r="B320" s="159" t="s">
        <v>84</v>
      </c>
      <c r="C320" s="94"/>
      <c r="D320" s="401">
        <f>200*A285</f>
        <v>73.28</v>
      </c>
      <c r="E320" s="94">
        <f>'таланты+инициативы0,2672'!E270</f>
        <v>80</v>
      </c>
      <c r="F320" s="233">
        <f t="shared" si="15"/>
        <v>5862.4</v>
      </c>
    </row>
    <row r="321" spans="1:6" ht="16.5" x14ac:dyDescent="0.25">
      <c r="A321" s="200" t="str">
        <f>'таланты+инициативы0,2672'!A271</f>
        <v>Бумага А4</v>
      </c>
      <c r="B321" s="159" t="s">
        <v>84</v>
      </c>
      <c r="C321" s="94"/>
      <c r="D321" s="401">
        <f>100*A285</f>
        <v>36.64</v>
      </c>
      <c r="E321" s="94">
        <f>'таланты+инициативы0,2672'!E271</f>
        <v>300</v>
      </c>
      <c r="F321" s="233">
        <f t="shared" si="15"/>
        <v>10992</v>
      </c>
    </row>
    <row r="322" spans="1:6" ht="16.5" x14ac:dyDescent="0.25">
      <c r="A322" s="200" t="str">
        <f>'таланты+инициативы0,2672'!A272</f>
        <v>Грабли, лопаты</v>
      </c>
      <c r="B322" s="159" t="s">
        <v>84</v>
      </c>
      <c r="C322" s="94"/>
      <c r="D322" s="401">
        <f>10*A285</f>
        <v>3.6640000000000001</v>
      </c>
      <c r="E322" s="94">
        <f>'таланты+инициативы0,2672'!E272</f>
        <v>400</v>
      </c>
      <c r="F322" s="233">
        <f t="shared" si="15"/>
        <v>1465.6000000000001</v>
      </c>
    </row>
    <row r="323" spans="1:6" ht="16.5" x14ac:dyDescent="0.25">
      <c r="A323" s="200" t="str">
        <f>'таланты+инициативы0,2672'!A273</f>
        <v>ГСМ УАЗ (Масло двигатель)</v>
      </c>
      <c r="B323" s="159" t="s">
        <v>84</v>
      </c>
      <c r="C323" s="94"/>
      <c r="D323" s="401">
        <f>20*A285</f>
        <v>7.3280000000000003</v>
      </c>
      <c r="E323" s="94">
        <f>'таланты+инициативы0,2672'!E273</f>
        <v>400</v>
      </c>
      <c r="F323" s="233">
        <f t="shared" si="15"/>
        <v>2931.2000000000003</v>
      </c>
    </row>
    <row r="324" spans="1:6" ht="16.5" x14ac:dyDescent="0.25">
      <c r="A324" s="200" t="str">
        <f>'таланты+инициативы0,2672'!A274</f>
        <v>ГСМ Бензин</v>
      </c>
      <c r="B324" s="159" t="s">
        <v>84</v>
      </c>
      <c r="C324" s="94"/>
      <c r="D324" s="401">
        <f>2600*A285</f>
        <v>952.64</v>
      </c>
      <c r="E324" s="94">
        <f>'таланты+инициативы0,2672'!E274</f>
        <v>50</v>
      </c>
      <c r="F324" s="233">
        <f t="shared" si="15"/>
        <v>47632</v>
      </c>
    </row>
    <row r="325" spans="1:6" ht="16.5" hidden="1" x14ac:dyDescent="0.25">
      <c r="A325" s="200">
        <f>'таланты+инициативы0,2672'!A275</f>
        <v>0</v>
      </c>
      <c r="B325" s="159" t="s">
        <v>84</v>
      </c>
      <c r="C325" s="94"/>
      <c r="D325" s="375">
        <v>0.36899999999999999</v>
      </c>
      <c r="E325" s="94">
        <f>'таланты+инициативы0,2672'!E275</f>
        <v>0</v>
      </c>
      <c r="F325" s="233">
        <f t="shared" si="15"/>
        <v>0</v>
      </c>
    </row>
    <row r="326" spans="1:6" ht="16.5" hidden="1" x14ac:dyDescent="0.25">
      <c r="A326" s="200">
        <f>'таланты+инициативы0,2672'!A276</f>
        <v>0</v>
      </c>
      <c r="B326" s="159" t="s">
        <v>84</v>
      </c>
      <c r="C326" s="94"/>
      <c r="D326" s="375">
        <f>32*0.369</f>
        <v>11.808</v>
      </c>
      <c r="E326" s="94">
        <f>'таланты+инициативы0,2672'!E276</f>
        <v>0</v>
      </c>
      <c r="F326" s="233">
        <f t="shared" si="15"/>
        <v>0</v>
      </c>
    </row>
    <row r="327" spans="1:6" ht="16.5" hidden="1" x14ac:dyDescent="0.25">
      <c r="A327" s="200">
        <f>'таланты+инициативы0,2672'!A277</f>
        <v>0</v>
      </c>
      <c r="B327" s="159" t="s">
        <v>84</v>
      </c>
      <c r="C327" s="94"/>
      <c r="D327" s="375">
        <f>7*0.369</f>
        <v>2.5830000000000002</v>
      </c>
      <c r="E327" s="94">
        <f>'таланты+инициативы0,2672'!E277</f>
        <v>0</v>
      </c>
      <c r="F327" s="233">
        <f t="shared" si="15"/>
        <v>0</v>
      </c>
    </row>
    <row r="328" spans="1:6" ht="16.5" hidden="1" x14ac:dyDescent="0.25">
      <c r="A328" s="200">
        <f>'таланты+инициативы0,2672'!A278</f>
        <v>0</v>
      </c>
      <c r="B328" s="159" t="s">
        <v>84</v>
      </c>
      <c r="C328" s="94"/>
      <c r="D328" s="375">
        <v>0.36899999999999999</v>
      </c>
      <c r="E328" s="94">
        <f>'таланты+инициативы0,2672'!E278</f>
        <v>0</v>
      </c>
      <c r="F328" s="233">
        <f t="shared" si="15"/>
        <v>0</v>
      </c>
    </row>
    <row r="329" spans="1:6" ht="16.5" hidden="1" x14ac:dyDescent="0.25">
      <c r="A329" s="200">
        <f>'таланты+инициативы0,2672'!A279</f>
        <v>0</v>
      </c>
      <c r="B329" s="159" t="s">
        <v>84</v>
      </c>
      <c r="C329" s="94"/>
      <c r="D329" s="375">
        <v>0.36899999999999999</v>
      </c>
      <c r="E329" s="94">
        <f>'таланты+инициативы0,2672'!E279</f>
        <v>0</v>
      </c>
      <c r="F329" s="233">
        <f t="shared" si="15"/>
        <v>0</v>
      </c>
    </row>
    <row r="330" spans="1:6" ht="16.5" hidden="1" x14ac:dyDescent="0.25">
      <c r="A330" s="200">
        <f>'таланты+инициативы0,2672'!A280</f>
        <v>0</v>
      </c>
      <c r="B330" s="159" t="s">
        <v>84</v>
      </c>
      <c r="C330" s="94"/>
      <c r="D330" s="375">
        <v>0.36899999999999999</v>
      </c>
      <c r="E330" s="94">
        <f>'таланты+инициативы0,2672'!E280</f>
        <v>0</v>
      </c>
      <c r="F330" s="233">
        <f t="shared" si="15"/>
        <v>0</v>
      </c>
    </row>
    <row r="331" spans="1:6" ht="16.5" hidden="1" x14ac:dyDescent="0.25">
      <c r="A331" s="200">
        <f>'таланты+инициативы0,2672'!A281</f>
        <v>0</v>
      </c>
      <c r="B331" s="159" t="s">
        <v>84</v>
      </c>
      <c r="C331" s="94"/>
      <c r="D331" s="375">
        <v>3.69</v>
      </c>
      <c r="E331" s="94">
        <f>'таланты+инициативы0,2672'!E281</f>
        <v>0</v>
      </c>
      <c r="F331" s="233">
        <f t="shared" si="15"/>
        <v>0</v>
      </c>
    </row>
    <row r="332" spans="1:6" ht="16.5" hidden="1" x14ac:dyDescent="0.25">
      <c r="A332" s="200">
        <f>'таланты+инициативы0,2672'!A282</f>
        <v>0</v>
      </c>
      <c r="B332" s="159" t="s">
        <v>84</v>
      </c>
      <c r="C332" s="94"/>
      <c r="D332" s="375">
        <f>20*0.369</f>
        <v>7.38</v>
      </c>
      <c r="E332" s="94">
        <f>'таланты+инициативы0,2672'!E282</f>
        <v>0</v>
      </c>
      <c r="F332" s="233">
        <f t="shared" si="15"/>
        <v>0</v>
      </c>
    </row>
    <row r="333" spans="1:6" ht="16.5" hidden="1" x14ac:dyDescent="0.25">
      <c r="A333" s="200">
        <f>'таланты+инициативы0,2672'!A283</f>
        <v>0</v>
      </c>
      <c r="B333" s="159" t="s">
        <v>84</v>
      </c>
      <c r="C333" s="94"/>
      <c r="D333" s="375">
        <f>2476.3*0.369</f>
        <v>913.75470000000007</v>
      </c>
      <c r="E333" s="94">
        <f>'таланты+инициативы0,2672'!E283</f>
        <v>0</v>
      </c>
      <c r="F333" s="233">
        <f t="shared" si="15"/>
        <v>0</v>
      </c>
    </row>
    <row r="334" spans="1:6" hidden="1" x14ac:dyDescent="0.25">
      <c r="A334" s="200" t="str">
        <f ca="1">'таланты+инициативы0,2672'!A284</f>
        <v>Комплект тонера для цветного принтера Hp</v>
      </c>
      <c r="B334" s="159" t="s">
        <v>84</v>
      </c>
      <c r="C334" s="94"/>
      <c r="D334" s="159">
        <f>PRODUCT(Лист1!G25,$A$285)</f>
        <v>10.992000000000001</v>
      </c>
      <c r="E334" s="295"/>
      <c r="F334" s="233">
        <f t="shared" si="15"/>
        <v>0</v>
      </c>
    </row>
    <row r="335" spans="1:6" hidden="1" x14ac:dyDescent="0.25">
      <c r="A335" s="200" t="str">
        <f ca="1">'таланты+инициативы0,2672'!A285</f>
        <v>Флеш накопители  16 гб</v>
      </c>
      <c r="B335" s="159" t="s">
        <v>84</v>
      </c>
      <c r="C335" s="94"/>
      <c r="D335" s="159">
        <f>PRODUCT(Лист1!G26,$A$285)</f>
        <v>1.8320000000000001</v>
      </c>
      <c r="E335" s="295"/>
      <c r="F335" s="233">
        <f t="shared" si="15"/>
        <v>0</v>
      </c>
    </row>
    <row r="336" spans="1:6" hidden="1" x14ac:dyDescent="0.25">
      <c r="A336" s="200" t="str">
        <f ca="1">'таланты+инициативы0,2672'!A286</f>
        <v>Флеш накопители  64 гб</v>
      </c>
      <c r="B336" s="159" t="s">
        <v>84</v>
      </c>
      <c r="C336" s="94"/>
      <c r="D336" s="159">
        <f>PRODUCT(Лист1!G27,$A$285)</f>
        <v>7.3280000000000003</v>
      </c>
      <c r="E336" s="295"/>
      <c r="F336" s="233">
        <f t="shared" si="15"/>
        <v>0</v>
      </c>
    </row>
    <row r="337" spans="1:6" hidden="1" x14ac:dyDescent="0.25">
      <c r="A337" s="200" t="str">
        <f ca="1">'таланты+инициативы0,2672'!A287</f>
        <v>Обучение персонала</v>
      </c>
      <c r="B337" s="159" t="s">
        <v>84</v>
      </c>
      <c r="C337" s="94"/>
      <c r="D337" s="159">
        <f>PRODUCT(Лист1!G28,$A$285)</f>
        <v>14.656000000000001</v>
      </c>
      <c r="E337" s="295"/>
      <c r="F337" s="233">
        <f t="shared" si="15"/>
        <v>0</v>
      </c>
    </row>
    <row r="338" spans="1:6" hidden="1" x14ac:dyDescent="0.25">
      <c r="A338" s="200" t="str">
        <f ca="1">'таланты+инициативы0,2672'!A288</f>
        <v>Переподготовка</v>
      </c>
      <c r="B338" s="159" t="s">
        <v>84</v>
      </c>
      <c r="C338" s="94"/>
      <c r="D338" s="159">
        <f>PRODUCT(Лист1!G29,$A$285)</f>
        <v>3.6640000000000001</v>
      </c>
      <c r="E338" s="295"/>
      <c r="F338" s="233">
        <f t="shared" si="15"/>
        <v>0</v>
      </c>
    </row>
    <row r="339" spans="1:6" hidden="1" x14ac:dyDescent="0.25">
      <c r="A339" s="200" t="str">
        <f ca="1">'таланты+инициативы0,2672'!A289</f>
        <v>Пиломатериал</v>
      </c>
      <c r="B339" s="159" t="s">
        <v>84</v>
      </c>
      <c r="C339" s="94"/>
      <c r="D339" s="159">
        <f>PRODUCT(Лист1!G30,$A$285)</f>
        <v>3.6640000000000001</v>
      </c>
      <c r="E339" s="295"/>
      <c r="F339" s="233">
        <f t="shared" si="15"/>
        <v>0</v>
      </c>
    </row>
    <row r="340" spans="1:6" hidden="1" x14ac:dyDescent="0.25">
      <c r="A340" s="200" t="str">
        <f ca="1">'таланты+инициативы0,2672'!A290</f>
        <v>Тонеры для картриджей Kyocera</v>
      </c>
      <c r="B340" s="159" t="s">
        <v>84</v>
      </c>
      <c r="C340" s="94"/>
      <c r="D340" s="159">
        <f>PRODUCT(Лист1!G31,$A$285)</f>
        <v>3.6640000000000001</v>
      </c>
      <c r="E340" s="295"/>
      <c r="F340" s="233">
        <f t="shared" si="15"/>
        <v>0</v>
      </c>
    </row>
    <row r="341" spans="1:6" hidden="1" x14ac:dyDescent="0.25">
      <c r="A341" s="200" t="str">
        <f ca="1">'таланты+инициативы0,2672'!A291</f>
        <v>Комплект тонеров для цветного принтера Canon</v>
      </c>
      <c r="B341" s="159" t="s">
        <v>84</v>
      </c>
      <c r="C341" s="94"/>
      <c r="D341" s="159">
        <f>PRODUCT(Лист1!G32,$A$285)</f>
        <v>10.992000000000001</v>
      </c>
      <c r="E341" s="295"/>
      <c r="F341" s="233">
        <f t="shared" si="15"/>
        <v>0</v>
      </c>
    </row>
    <row r="342" spans="1:6" hidden="1" x14ac:dyDescent="0.25">
      <c r="A342" s="200" t="str">
        <f ca="1">'таланты+инициативы0,2672'!A292</f>
        <v>Комплект тонера для цветного принтера Hp</v>
      </c>
      <c r="B342" s="159" t="s">
        <v>84</v>
      </c>
      <c r="C342" s="94"/>
      <c r="D342" s="159">
        <f>PRODUCT(Лист1!G33,$A$285)</f>
        <v>19.4192</v>
      </c>
      <c r="E342" s="295"/>
      <c r="F342" s="233">
        <f t="shared" si="15"/>
        <v>0</v>
      </c>
    </row>
    <row r="343" spans="1:6" hidden="1" x14ac:dyDescent="0.25">
      <c r="A343" s="200" t="str">
        <f ca="1">'таланты+инициативы0,2672'!A293</f>
        <v>Флеш накопители  16 гб</v>
      </c>
      <c r="B343" s="159" t="s">
        <v>84</v>
      </c>
      <c r="C343" s="94"/>
      <c r="D343" s="159">
        <f>PRODUCT(Лист1!G34,$A$285)</f>
        <v>14.656000000000001</v>
      </c>
      <c r="E343" s="295"/>
      <c r="F343" s="233">
        <f t="shared" si="15"/>
        <v>0</v>
      </c>
    </row>
    <row r="344" spans="1:6" hidden="1" x14ac:dyDescent="0.25">
      <c r="A344" s="200" t="str">
        <f ca="1">'таланты+инициативы0,2672'!A294</f>
        <v>Флеш накопители  64 гб</v>
      </c>
      <c r="B344" s="159" t="s">
        <v>84</v>
      </c>
      <c r="C344" s="94"/>
      <c r="D344" s="159">
        <f>PRODUCT(Лист1!G35,$A$285)</f>
        <v>18.32</v>
      </c>
      <c r="E344" s="295"/>
      <c r="F344" s="233">
        <f t="shared" si="15"/>
        <v>0</v>
      </c>
    </row>
    <row r="345" spans="1:6" hidden="1" x14ac:dyDescent="0.25">
      <c r="A345" s="200" t="str">
        <f ca="1">'таланты+инициативы0,2672'!A295</f>
        <v>Обучение персонала</v>
      </c>
      <c r="B345" s="159" t="s">
        <v>84</v>
      </c>
      <c r="C345" s="94"/>
      <c r="D345" s="159">
        <f>PRODUCT(Лист1!G36,$A$285)</f>
        <v>73.28</v>
      </c>
      <c r="E345" s="295"/>
      <c r="F345" s="233">
        <f t="shared" si="15"/>
        <v>0</v>
      </c>
    </row>
    <row r="346" spans="1:6" hidden="1" x14ac:dyDescent="0.25">
      <c r="A346" s="200" t="str">
        <f ca="1">'таланты+инициативы0,2672'!A296</f>
        <v>Переподготовка</v>
      </c>
      <c r="B346" s="159" t="s">
        <v>84</v>
      </c>
      <c r="C346" s="94"/>
      <c r="D346" s="159">
        <f>PRODUCT(Лист1!G37,$A$285)</f>
        <v>25.648</v>
      </c>
      <c r="E346" s="295"/>
      <c r="F346" s="233">
        <f t="shared" si="15"/>
        <v>0</v>
      </c>
    </row>
    <row r="347" spans="1:6" hidden="1" x14ac:dyDescent="0.25">
      <c r="A347" s="200" t="str">
        <f ca="1">'таланты+инициативы0,2672'!A297</f>
        <v>Пиломатериал</v>
      </c>
      <c r="B347" s="159" t="s">
        <v>84</v>
      </c>
      <c r="C347" s="94"/>
      <c r="D347" s="159">
        <f>PRODUCT(Лист1!G38,$A$285)</f>
        <v>3.6640000000000001</v>
      </c>
      <c r="E347" s="295"/>
      <c r="F347" s="233">
        <f t="shared" si="15"/>
        <v>0</v>
      </c>
    </row>
    <row r="348" spans="1:6" hidden="1" x14ac:dyDescent="0.25">
      <c r="A348" s="200" t="str">
        <f ca="1">'таланты+инициативы0,2672'!A298</f>
        <v>Тонеры для картриджей Kyocera</v>
      </c>
      <c r="B348" s="159" t="s">
        <v>84</v>
      </c>
      <c r="C348" s="94"/>
      <c r="D348" s="159">
        <f>PRODUCT(Лист1!G39,$A$285)</f>
        <v>3.6640000000000001</v>
      </c>
      <c r="E348" s="295"/>
      <c r="F348" s="233">
        <f t="shared" si="15"/>
        <v>0</v>
      </c>
    </row>
    <row r="349" spans="1:6" hidden="1" x14ac:dyDescent="0.25">
      <c r="A349" s="200" t="str">
        <f ca="1">'таланты+инициативы0,2672'!A299</f>
        <v>Комплект тонеров для цветного принтера Canon</v>
      </c>
      <c r="B349" s="159" t="s">
        <v>84</v>
      </c>
      <c r="C349" s="94"/>
      <c r="D349" s="159">
        <f>PRODUCT(Лист1!G40,$A$285)</f>
        <v>1099.2</v>
      </c>
      <c r="E349" s="295"/>
      <c r="F349" s="233">
        <f t="shared" ref="F349:F392" si="16">D349*E349</f>
        <v>0</v>
      </c>
    </row>
    <row r="350" spans="1:6" hidden="1" x14ac:dyDescent="0.25">
      <c r="A350" s="200" t="str">
        <f ca="1">'таланты+инициативы0,2672'!A300</f>
        <v>Комплект тонера для цветного принтера Hp</v>
      </c>
      <c r="B350" s="159" t="s">
        <v>84</v>
      </c>
      <c r="C350" s="94"/>
      <c r="D350" s="159">
        <f>PRODUCT(Лист1!G41,$A$285)</f>
        <v>0.3664</v>
      </c>
      <c r="E350" s="295"/>
      <c r="F350" s="233">
        <f t="shared" si="16"/>
        <v>0</v>
      </c>
    </row>
    <row r="351" spans="1:6" hidden="1" x14ac:dyDescent="0.25">
      <c r="A351" s="200" t="str">
        <f ca="1">'таланты+инициативы0,2672'!A301</f>
        <v>Флеш накопители  16 гб</v>
      </c>
      <c r="B351" s="159" t="s">
        <v>84</v>
      </c>
      <c r="C351" s="94"/>
      <c r="D351" s="159">
        <f>PRODUCT(Лист1!G42,$A$285)</f>
        <v>0.3664</v>
      </c>
      <c r="E351" s="295"/>
      <c r="F351" s="233">
        <f t="shared" si="16"/>
        <v>0</v>
      </c>
    </row>
    <row r="352" spans="1:6" hidden="1" x14ac:dyDescent="0.25">
      <c r="A352" s="200" t="str">
        <f ca="1">'таланты+инициативы0,2672'!A302</f>
        <v>Флеш накопители  64 гб</v>
      </c>
      <c r="B352" s="159" t="s">
        <v>84</v>
      </c>
      <c r="C352" s="94"/>
      <c r="D352" s="159">
        <f>PRODUCT(Лист1!G43,$A$285)</f>
        <v>0.3664</v>
      </c>
      <c r="E352" s="295"/>
      <c r="F352" s="233">
        <f t="shared" si="16"/>
        <v>0</v>
      </c>
    </row>
    <row r="353" spans="1:6" hidden="1" x14ac:dyDescent="0.25">
      <c r="A353" s="200" t="str">
        <f ca="1">'таланты+инициативы0,2672'!A303</f>
        <v>Обучение персонала</v>
      </c>
      <c r="B353" s="159" t="s">
        <v>84</v>
      </c>
      <c r="C353" s="94"/>
      <c r="D353" s="159">
        <f>PRODUCT(Лист1!G44,$A$285)</f>
        <v>0.3664</v>
      </c>
      <c r="E353" s="295"/>
      <c r="F353" s="233">
        <f t="shared" si="16"/>
        <v>0</v>
      </c>
    </row>
    <row r="354" spans="1:6" hidden="1" x14ac:dyDescent="0.25">
      <c r="A354" s="200" t="str">
        <f ca="1">'таланты+инициативы0,2672'!A304</f>
        <v>Переподготовка</v>
      </c>
      <c r="B354" s="159" t="s">
        <v>84</v>
      </c>
      <c r="C354" s="94"/>
      <c r="D354" s="159">
        <f>PRODUCT(Лист1!G45,$A$285)</f>
        <v>0.3664</v>
      </c>
      <c r="E354" s="295"/>
      <c r="F354" s="233">
        <f t="shared" si="16"/>
        <v>0</v>
      </c>
    </row>
    <row r="355" spans="1:6" hidden="1" x14ac:dyDescent="0.25">
      <c r="A355" s="200" t="str">
        <f ca="1">'таланты+инициативы0,2672'!A305</f>
        <v>Пиломатериал</v>
      </c>
      <c r="B355" s="159" t="s">
        <v>84</v>
      </c>
      <c r="C355" s="94"/>
      <c r="D355" s="159">
        <f>PRODUCT(Лист1!G46,$A$285)</f>
        <v>0.3664</v>
      </c>
      <c r="E355" s="295"/>
      <c r="F355" s="233">
        <f t="shared" si="16"/>
        <v>0</v>
      </c>
    </row>
    <row r="356" spans="1:6" hidden="1" x14ac:dyDescent="0.25">
      <c r="A356" s="200" t="str">
        <f ca="1">'таланты+инициативы0,2672'!A306</f>
        <v>Тонеры для картриджей Kyocera</v>
      </c>
      <c r="B356" s="159" t="s">
        <v>84</v>
      </c>
      <c r="C356" s="94"/>
      <c r="D356" s="159">
        <f>PRODUCT(Лист1!G47,$A$285)</f>
        <v>0.3664</v>
      </c>
      <c r="E356" s="295"/>
      <c r="F356" s="233">
        <f t="shared" si="16"/>
        <v>0</v>
      </c>
    </row>
    <row r="357" spans="1:6" hidden="1" x14ac:dyDescent="0.25">
      <c r="A357" s="200" t="str">
        <f ca="1">'таланты+инициативы0,2672'!A307</f>
        <v>Комплект тонеров для цветного принтера Canon</v>
      </c>
      <c r="B357" s="159" t="s">
        <v>84</v>
      </c>
      <c r="C357" s="94"/>
      <c r="D357" s="159">
        <f>PRODUCT(Лист1!G48,$A$285)</f>
        <v>0.3664</v>
      </c>
      <c r="E357" s="295"/>
      <c r="F357" s="233">
        <f t="shared" si="16"/>
        <v>0</v>
      </c>
    </row>
    <row r="358" spans="1:6" hidden="1" x14ac:dyDescent="0.25">
      <c r="A358" s="200" t="str">
        <f ca="1">'таланты+инициативы0,2672'!A308</f>
        <v>Комплект тонера для цветного принтера Hp</v>
      </c>
      <c r="B358" s="159" t="s">
        <v>84</v>
      </c>
      <c r="C358" s="94"/>
      <c r="D358" s="159">
        <f>PRODUCT(Лист1!G49,$A$285)</f>
        <v>0.3664</v>
      </c>
      <c r="E358" s="295"/>
      <c r="F358" s="233">
        <f t="shared" si="16"/>
        <v>0</v>
      </c>
    </row>
    <row r="359" spans="1:6" hidden="1" x14ac:dyDescent="0.25">
      <c r="A359" s="200" t="str">
        <f ca="1">'таланты+инициативы0,2672'!A309</f>
        <v>Флеш накопители  16 гб</v>
      </c>
      <c r="B359" s="159" t="s">
        <v>84</v>
      </c>
      <c r="C359" s="94"/>
      <c r="D359" s="159">
        <f>PRODUCT(Лист1!G50,$A$285)</f>
        <v>0.3664</v>
      </c>
      <c r="E359" s="295"/>
      <c r="F359" s="233">
        <f t="shared" si="16"/>
        <v>0</v>
      </c>
    </row>
    <row r="360" spans="1:6" hidden="1" x14ac:dyDescent="0.25">
      <c r="A360" s="200" t="str">
        <f ca="1">'таланты+инициативы0,2672'!A310</f>
        <v>Флеш накопители  64 гб</v>
      </c>
      <c r="B360" s="159" t="s">
        <v>84</v>
      </c>
      <c r="C360" s="94"/>
      <c r="D360" s="159">
        <f>PRODUCT(Лист1!G51,$A$285)</f>
        <v>0.3664</v>
      </c>
      <c r="E360" s="295"/>
      <c r="F360" s="233">
        <f t="shared" si="16"/>
        <v>0</v>
      </c>
    </row>
    <row r="361" spans="1:6" hidden="1" x14ac:dyDescent="0.25">
      <c r="A361" s="200" t="str">
        <f ca="1">'таланты+инициативы0,2672'!A311</f>
        <v>Обучение персонала</v>
      </c>
      <c r="B361" s="159" t="s">
        <v>84</v>
      </c>
      <c r="C361" s="94"/>
      <c r="D361" s="159">
        <f>PRODUCT(Лист1!G52,$A$285)</f>
        <v>0.3664</v>
      </c>
      <c r="E361" s="295"/>
      <c r="F361" s="233">
        <f t="shared" si="16"/>
        <v>0</v>
      </c>
    </row>
    <row r="362" spans="1:6" hidden="1" x14ac:dyDescent="0.25">
      <c r="A362" s="200" t="str">
        <f ca="1">'таланты+инициативы0,2672'!A312</f>
        <v>Переподготовка</v>
      </c>
      <c r="B362" s="159" t="s">
        <v>84</v>
      </c>
      <c r="C362" s="94"/>
      <c r="D362" s="159">
        <f>PRODUCT(Лист1!G53,$A$285)</f>
        <v>0.3664</v>
      </c>
      <c r="E362" s="295"/>
      <c r="F362" s="233">
        <f t="shared" si="16"/>
        <v>0</v>
      </c>
    </row>
    <row r="363" spans="1:6" hidden="1" x14ac:dyDescent="0.25">
      <c r="A363" s="200" t="str">
        <f ca="1">'таланты+инициативы0,2672'!A313</f>
        <v>Пиломатериал</v>
      </c>
      <c r="B363" s="159" t="s">
        <v>84</v>
      </c>
      <c r="C363" s="94"/>
      <c r="D363" s="159">
        <f>PRODUCT(Лист1!G54,$A$285)</f>
        <v>0.3664</v>
      </c>
      <c r="E363" s="295"/>
      <c r="F363" s="233">
        <f t="shared" si="16"/>
        <v>0</v>
      </c>
    </row>
    <row r="364" spans="1:6" hidden="1" x14ac:dyDescent="0.25">
      <c r="A364" s="200" t="str">
        <f ca="1">'таланты+инициативы0,2672'!A314</f>
        <v>Тонеры для картриджей Kyocera</v>
      </c>
      <c r="B364" s="159" t="s">
        <v>84</v>
      </c>
      <c r="C364" s="94"/>
      <c r="D364" s="159">
        <f>PRODUCT(Лист1!G55,$A$285)</f>
        <v>0.3664</v>
      </c>
      <c r="E364" s="295"/>
      <c r="F364" s="233">
        <f t="shared" si="16"/>
        <v>0</v>
      </c>
    </row>
    <row r="365" spans="1:6" hidden="1" x14ac:dyDescent="0.25">
      <c r="A365" s="200" t="str">
        <f ca="1">'таланты+инициативы0,2672'!A315</f>
        <v>Комплект тонеров для цветного принтера Canon</v>
      </c>
      <c r="B365" s="159" t="s">
        <v>84</v>
      </c>
      <c r="C365" s="94"/>
      <c r="D365" s="159">
        <f>PRODUCT(Лист1!G56,$A$285)</f>
        <v>0.3664</v>
      </c>
      <c r="E365" s="295"/>
      <c r="F365" s="233">
        <f t="shared" si="16"/>
        <v>0</v>
      </c>
    </row>
    <row r="366" spans="1:6" hidden="1" x14ac:dyDescent="0.25">
      <c r="A366" s="200" t="str">
        <f ca="1">'таланты+инициативы0,2672'!A316</f>
        <v>Комплект тонера для цветного принтера Hp</v>
      </c>
      <c r="B366" s="159" t="s">
        <v>84</v>
      </c>
      <c r="C366" s="94"/>
      <c r="D366" s="159">
        <f>PRODUCT(Лист1!G57,$A$285)</f>
        <v>0.3664</v>
      </c>
      <c r="E366" s="295"/>
      <c r="F366" s="233">
        <f t="shared" si="16"/>
        <v>0</v>
      </c>
    </row>
    <row r="367" spans="1:6" hidden="1" x14ac:dyDescent="0.25">
      <c r="A367" s="200" t="str">
        <f ca="1">'таланты+инициативы0,2672'!A317</f>
        <v>Флеш накопители  16 гб</v>
      </c>
      <c r="B367" s="159" t="s">
        <v>84</v>
      </c>
      <c r="C367" s="94"/>
      <c r="D367" s="159">
        <f>PRODUCT(Лист1!G58,$A$285)</f>
        <v>0.3664</v>
      </c>
      <c r="E367" s="295"/>
      <c r="F367" s="233">
        <f t="shared" si="16"/>
        <v>0</v>
      </c>
    </row>
    <row r="368" spans="1:6" hidden="1" x14ac:dyDescent="0.25">
      <c r="A368" s="200" t="str">
        <f ca="1">'таланты+инициативы0,2672'!A318</f>
        <v>Флеш накопители  64 гб</v>
      </c>
      <c r="B368" s="159" t="s">
        <v>84</v>
      </c>
      <c r="C368" s="94"/>
      <c r="D368" s="159">
        <f>PRODUCT(Лист1!G59,$A$285)</f>
        <v>0.3664</v>
      </c>
      <c r="E368" s="295"/>
      <c r="F368" s="233">
        <f t="shared" si="16"/>
        <v>0</v>
      </c>
    </row>
    <row r="369" spans="1:6" hidden="1" x14ac:dyDescent="0.25">
      <c r="A369" s="200" t="str">
        <f ca="1">'таланты+инициативы0,2672'!A319</f>
        <v>Обучение персонала</v>
      </c>
      <c r="B369" s="159" t="s">
        <v>84</v>
      </c>
      <c r="C369" s="94"/>
      <c r="D369" s="159">
        <f>PRODUCT(Лист1!G60,$A$285)</f>
        <v>0.3664</v>
      </c>
      <c r="E369" s="295"/>
      <c r="F369" s="233">
        <f t="shared" si="16"/>
        <v>0</v>
      </c>
    </row>
    <row r="370" spans="1:6" hidden="1" x14ac:dyDescent="0.25">
      <c r="A370" s="200" t="str">
        <f ca="1">'таланты+инициативы0,2672'!A320</f>
        <v>Переподготовка</v>
      </c>
      <c r="B370" s="159" t="s">
        <v>84</v>
      </c>
      <c r="C370" s="94"/>
      <c r="D370" s="159">
        <f>PRODUCT(Лист1!G61,$A$285)</f>
        <v>0.3664</v>
      </c>
      <c r="E370" s="295"/>
      <c r="F370" s="233">
        <f t="shared" si="16"/>
        <v>0</v>
      </c>
    </row>
    <row r="371" spans="1:6" hidden="1" x14ac:dyDescent="0.25">
      <c r="A371" s="200" t="str">
        <f ca="1">'таланты+инициативы0,2672'!A321</f>
        <v>Пиломатериал</v>
      </c>
      <c r="B371" s="159" t="s">
        <v>84</v>
      </c>
      <c r="C371" s="94"/>
      <c r="D371" s="159">
        <f>PRODUCT(Лист1!G62,$A$285)</f>
        <v>0.3664</v>
      </c>
      <c r="E371" s="295"/>
      <c r="F371" s="233">
        <f t="shared" si="16"/>
        <v>0</v>
      </c>
    </row>
    <row r="372" spans="1:6" hidden="1" x14ac:dyDescent="0.25">
      <c r="A372" s="200" t="str">
        <f ca="1">'таланты+инициативы0,2672'!A322</f>
        <v>Тонеры для картриджей Kyocera</v>
      </c>
      <c r="B372" s="159" t="s">
        <v>84</v>
      </c>
      <c r="C372" s="94"/>
      <c r="D372" s="159">
        <f>PRODUCT(Лист1!G63,$A$285)</f>
        <v>0.3664</v>
      </c>
      <c r="E372" s="295"/>
      <c r="F372" s="233">
        <f t="shared" si="16"/>
        <v>0</v>
      </c>
    </row>
    <row r="373" spans="1:6" hidden="1" x14ac:dyDescent="0.25">
      <c r="A373" s="200" t="str">
        <f ca="1">'таланты+инициативы0,2672'!A323</f>
        <v>Комплект тонеров для цветного принтера Canon</v>
      </c>
      <c r="B373" s="159" t="s">
        <v>84</v>
      </c>
      <c r="C373" s="94"/>
      <c r="D373" s="159">
        <f>PRODUCT(Лист1!G64,$A$285)</f>
        <v>0.3664</v>
      </c>
      <c r="E373" s="295"/>
      <c r="F373" s="233">
        <f t="shared" si="16"/>
        <v>0</v>
      </c>
    </row>
    <row r="374" spans="1:6" hidden="1" x14ac:dyDescent="0.25">
      <c r="A374" s="200" t="str">
        <f ca="1">'таланты+инициативы0,2672'!A324</f>
        <v>Комплект тонера для цветного принтера Hp</v>
      </c>
      <c r="B374" s="159" t="s">
        <v>84</v>
      </c>
      <c r="C374" s="94"/>
      <c r="D374" s="159">
        <f>PRODUCT(Лист1!G65,$A$285)</f>
        <v>0.3664</v>
      </c>
      <c r="E374" s="295"/>
      <c r="F374" s="233">
        <f t="shared" si="16"/>
        <v>0</v>
      </c>
    </row>
    <row r="375" spans="1:6" hidden="1" x14ac:dyDescent="0.25">
      <c r="A375" s="200" t="str">
        <f ca="1">'таланты+инициативы0,2672'!A325</f>
        <v>Флеш накопители  16 гб</v>
      </c>
      <c r="B375" s="159" t="s">
        <v>84</v>
      </c>
      <c r="C375" s="94"/>
      <c r="D375" s="159">
        <f>PRODUCT(Лист1!G66,$A$285)</f>
        <v>0.3664</v>
      </c>
      <c r="E375" s="295"/>
      <c r="F375" s="233">
        <f t="shared" si="16"/>
        <v>0</v>
      </c>
    </row>
    <row r="376" spans="1:6" hidden="1" x14ac:dyDescent="0.25">
      <c r="A376" s="200" t="str">
        <f ca="1">'таланты+инициативы0,2672'!A326</f>
        <v>Флеш накопители  64 гб</v>
      </c>
      <c r="B376" s="159" t="s">
        <v>84</v>
      </c>
      <c r="C376" s="94"/>
      <c r="D376" s="159">
        <f>PRODUCT(Лист1!G67,$A$285)</f>
        <v>0.3664</v>
      </c>
      <c r="E376" s="295"/>
      <c r="F376" s="233">
        <f t="shared" si="16"/>
        <v>0</v>
      </c>
    </row>
    <row r="377" spans="1:6" hidden="1" x14ac:dyDescent="0.25">
      <c r="A377" s="200" t="str">
        <f ca="1">'таланты+инициативы0,2672'!A327</f>
        <v>Обучение персонала</v>
      </c>
      <c r="B377" s="159" t="s">
        <v>84</v>
      </c>
      <c r="C377" s="94"/>
      <c r="D377" s="159">
        <f>PRODUCT(Лист1!G68,$A$285)</f>
        <v>0.3664</v>
      </c>
      <c r="E377" s="295"/>
      <c r="F377" s="233">
        <f t="shared" si="16"/>
        <v>0</v>
      </c>
    </row>
    <row r="378" spans="1:6" hidden="1" x14ac:dyDescent="0.25">
      <c r="A378" s="200" t="str">
        <f ca="1">'таланты+инициативы0,2672'!A328</f>
        <v>Переподготовка</v>
      </c>
      <c r="B378" s="159" t="s">
        <v>84</v>
      </c>
      <c r="C378" s="94"/>
      <c r="D378" s="159">
        <f>PRODUCT(Лист1!G69,$A$285)</f>
        <v>0.3664</v>
      </c>
      <c r="E378" s="295"/>
      <c r="F378" s="233">
        <f t="shared" si="16"/>
        <v>0</v>
      </c>
    </row>
    <row r="379" spans="1:6" hidden="1" x14ac:dyDescent="0.25">
      <c r="A379" s="200" t="str">
        <f ca="1">'таланты+инициативы0,2672'!A329</f>
        <v>Пиломатериал</v>
      </c>
      <c r="B379" s="159" t="s">
        <v>84</v>
      </c>
      <c r="C379" s="94"/>
      <c r="D379" s="159">
        <f>PRODUCT(Лист1!G70,$A$285)</f>
        <v>0.3664</v>
      </c>
      <c r="E379" s="295"/>
      <c r="F379" s="233">
        <f t="shared" si="16"/>
        <v>0</v>
      </c>
    </row>
    <row r="380" spans="1:6" hidden="1" x14ac:dyDescent="0.25">
      <c r="A380" s="200" t="str">
        <f ca="1">'таланты+инициативы0,2672'!A330</f>
        <v>Тонеры для картриджей Kyocera</v>
      </c>
      <c r="B380" s="159" t="s">
        <v>84</v>
      </c>
      <c r="C380" s="94"/>
      <c r="D380" s="159">
        <f>PRODUCT(Лист1!G71,$A$285)</f>
        <v>0.3664</v>
      </c>
      <c r="E380" s="295"/>
      <c r="F380" s="233">
        <f t="shared" si="16"/>
        <v>0</v>
      </c>
    </row>
    <row r="381" spans="1:6" hidden="1" x14ac:dyDescent="0.25">
      <c r="A381" s="200" t="str">
        <f ca="1">'таланты+инициативы0,2672'!A331</f>
        <v>Комплект тонеров для цветного принтера Canon</v>
      </c>
      <c r="B381" s="159" t="s">
        <v>84</v>
      </c>
      <c r="C381" s="94"/>
      <c r="D381" s="159">
        <f>PRODUCT(Лист1!G72,$A$285)</f>
        <v>0.3664</v>
      </c>
      <c r="E381" s="295"/>
      <c r="F381" s="233">
        <f t="shared" si="16"/>
        <v>0</v>
      </c>
    </row>
    <row r="382" spans="1:6" hidden="1" x14ac:dyDescent="0.25">
      <c r="A382" s="200" t="str">
        <f ca="1">'таланты+инициативы0,2672'!A332</f>
        <v>Комплект тонера для цветного принтера Hp</v>
      </c>
      <c r="B382" s="159" t="s">
        <v>84</v>
      </c>
      <c r="C382" s="94"/>
      <c r="D382" s="159">
        <f>PRODUCT(Лист1!G73,$A$285)</f>
        <v>0.3664</v>
      </c>
      <c r="E382" s="295"/>
      <c r="F382" s="233">
        <f t="shared" si="16"/>
        <v>0</v>
      </c>
    </row>
    <row r="383" spans="1:6" hidden="1" x14ac:dyDescent="0.25">
      <c r="A383" s="200" t="str">
        <f ca="1">'таланты+инициативы0,2672'!A333</f>
        <v>Флеш накопители  16 гб</v>
      </c>
      <c r="B383" s="159" t="s">
        <v>84</v>
      </c>
      <c r="C383" s="94"/>
      <c r="D383" s="159">
        <f>PRODUCT(Лист1!G74,$A$285)</f>
        <v>0.3664</v>
      </c>
      <c r="E383" s="295"/>
      <c r="F383" s="233">
        <f t="shared" si="16"/>
        <v>0</v>
      </c>
    </row>
    <row r="384" spans="1:6" hidden="1" x14ac:dyDescent="0.25">
      <c r="A384" s="200" t="str">
        <f ca="1">'таланты+инициативы0,2672'!A334</f>
        <v>Флеш накопители  64 гб</v>
      </c>
      <c r="B384" s="159" t="s">
        <v>84</v>
      </c>
      <c r="C384" s="94"/>
      <c r="D384" s="159">
        <f>PRODUCT(Лист1!G75,$A$285)</f>
        <v>0.3664</v>
      </c>
      <c r="E384" s="295"/>
      <c r="F384" s="233">
        <f t="shared" si="16"/>
        <v>0</v>
      </c>
    </row>
    <row r="385" spans="1:6" hidden="1" x14ac:dyDescent="0.25">
      <c r="A385" s="200" t="str">
        <f ca="1">'таланты+инициативы0,2672'!A335</f>
        <v>Обучение персонала</v>
      </c>
      <c r="B385" s="159" t="s">
        <v>84</v>
      </c>
      <c r="C385" s="94"/>
      <c r="D385" s="159">
        <f>PRODUCT(Лист1!G76,$A$285)</f>
        <v>0.3664</v>
      </c>
      <c r="E385" s="295"/>
      <c r="F385" s="233">
        <f t="shared" si="16"/>
        <v>0</v>
      </c>
    </row>
    <row r="386" spans="1:6" hidden="1" x14ac:dyDescent="0.25">
      <c r="A386" s="200" t="str">
        <f ca="1">'таланты+инициативы0,2672'!A336</f>
        <v>Переподготовка</v>
      </c>
      <c r="B386" s="159" t="s">
        <v>84</v>
      </c>
      <c r="C386" s="94"/>
      <c r="D386" s="159">
        <f>PRODUCT(Лист1!G77,$A$285)</f>
        <v>0.3664</v>
      </c>
      <c r="E386" s="295"/>
      <c r="F386" s="233">
        <f t="shared" si="16"/>
        <v>0</v>
      </c>
    </row>
    <row r="387" spans="1:6" hidden="1" x14ac:dyDescent="0.25">
      <c r="A387" s="200" t="str">
        <f ca="1">'таланты+инициативы0,2672'!A337</f>
        <v>Пиломатериал</v>
      </c>
      <c r="B387" s="159" t="s">
        <v>84</v>
      </c>
      <c r="C387" s="94"/>
      <c r="D387" s="159">
        <f>PRODUCT(Лист1!G78,$A$285)</f>
        <v>0.3664</v>
      </c>
      <c r="E387" s="295"/>
      <c r="F387" s="233">
        <f t="shared" si="16"/>
        <v>0</v>
      </c>
    </row>
    <row r="388" spans="1:6" hidden="1" x14ac:dyDescent="0.25">
      <c r="A388" s="200" t="str">
        <f ca="1">'таланты+инициативы0,2672'!A338</f>
        <v>Тонеры для картриджей Kyocera</v>
      </c>
      <c r="B388" s="159" t="s">
        <v>84</v>
      </c>
      <c r="C388" s="94"/>
      <c r="D388" s="159">
        <f>PRODUCT(Лист1!G79,$A$285)</f>
        <v>0.3664</v>
      </c>
      <c r="E388" s="295"/>
      <c r="F388" s="233">
        <f t="shared" si="16"/>
        <v>0</v>
      </c>
    </row>
    <row r="389" spans="1:6" hidden="1" x14ac:dyDescent="0.25">
      <c r="A389" s="200" t="str">
        <f ca="1">'таланты+инициативы0,2672'!A339</f>
        <v>Комплект тонеров для цветного принтера Canon</v>
      </c>
      <c r="B389" s="159" t="s">
        <v>84</v>
      </c>
      <c r="C389" s="94"/>
      <c r="D389" s="159">
        <f>PRODUCT(Лист1!G80,$A$285)</f>
        <v>0.3664</v>
      </c>
      <c r="E389" s="295"/>
      <c r="F389" s="233">
        <f t="shared" si="16"/>
        <v>0</v>
      </c>
    </row>
    <row r="390" spans="1:6" hidden="1" x14ac:dyDescent="0.25">
      <c r="A390" s="200" t="str">
        <f ca="1">'таланты+инициативы0,2672'!A340</f>
        <v>Комплект тонера для цветного принтера Hp</v>
      </c>
      <c r="B390" s="159" t="s">
        <v>84</v>
      </c>
      <c r="C390" s="94"/>
      <c r="D390" s="159">
        <f>PRODUCT(Лист1!G81,$A$285)</f>
        <v>0.3664</v>
      </c>
      <c r="E390" s="295"/>
      <c r="F390" s="233">
        <f t="shared" si="16"/>
        <v>0</v>
      </c>
    </row>
    <row r="391" spans="1:6" hidden="1" x14ac:dyDescent="0.25">
      <c r="A391" s="200" t="str">
        <f ca="1">'таланты+инициативы0,2672'!A341</f>
        <v>Флеш накопители  16 гб</v>
      </c>
      <c r="B391" s="159" t="s">
        <v>84</v>
      </c>
      <c r="C391" s="94"/>
      <c r="D391" s="159">
        <f>PRODUCT(Лист1!G82,$A$285)</f>
        <v>0.3664</v>
      </c>
      <c r="E391" s="295"/>
      <c r="F391" s="233">
        <f t="shared" si="16"/>
        <v>0</v>
      </c>
    </row>
    <row r="392" spans="1:6" hidden="1" x14ac:dyDescent="0.25">
      <c r="A392" s="200" t="str">
        <f ca="1">'таланты+инициативы0,2672'!A342</f>
        <v>Флеш накопители  64 гб</v>
      </c>
      <c r="B392" s="159" t="s">
        <v>84</v>
      </c>
      <c r="C392" s="94"/>
      <c r="D392" s="159">
        <f>PRODUCT(Лист1!G83,$A$285)</f>
        <v>0.3664</v>
      </c>
      <c r="E392" s="295"/>
      <c r="F392" s="233">
        <f t="shared" si="16"/>
        <v>0</v>
      </c>
    </row>
    <row r="393" spans="1:6" hidden="1" x14ac:dyDescent="0.25">
      <c r="A393" s="200" t="str">
        <f ca="1">'таланты+инициативы0,2672'!A343</f>
        <v>Обучение персонала</v>
      </c>
      <c r="B393" s="159" t="s">
        <v>84</v>
      </c>
      <c r="C393" s="94"/>
      <c r="D393" s="159">
        <f>PRODUCT(Лист1!G84,$A$285)</f>
        <v>0.3664</v>
      </c>
      <c r="E393" s="295"/>
      <c r="F393" s="233">
        <f t="shared" ref="F393:F456" si="17">D393*E393</f>
        <v>0</v>
      </c>
    </row>
    <row r="394" spans="1:6" hidden="1" x14ac:dyDescent="0.25">
      <c r="A394" s="200" t="str">
        <f ca="1">'таланты+инициативы0,2672'!A344</f>
        <v>Переподготовка</v>
      </c>
      <c r="B394" s="159" t="s">
        <v>84</v>
      </c>
      <c r="C394" s="94"/>
      <c r="D394" s="159">
        <f>PRODUCT(Лист1!G85,$A$285)</f>
        <v>0.3664</v>
      </c>
      <c r="E394" s="295"/>
      <c r="F394" s="233">
        <f t="shared" si="17"/>
        <v>0</v>
      </c>
    </row>
    <row r="395" spans="1:6" hidden="1" x14ac:dyDescent="0.25">
      <c r="A395" s="200" t="str">
        <f ca="1">'таланты+инициативы0,2672'!A345</f>
        <v>Пиломатериал</v>
      </c>
      <c r="B395" s="159" t="s">
        <v>84</v>
      </c>
      <c r="C395" s="94"/>
      <c r="D395" s="159">
        <f>PRODUCT(Лист1!G86,$A$285)</f>
        <v>0.3664</v>
      </c>
      <c r="E395" s="295"/>
      <c r="F395" s="233">
        <f t="shared" si="17"/>
        <v>0</v>
      </c>
    </row>
    <row r="396" spans="1:6" hidden="1" x14ac:dyDescent="0.25">
      <c r="A396" s="200" t="str">
        <f ca="1">'таланты+инициативы0,2672'!A346</f>
        <v>Тонеры для картриджей Kyocera</v>
      </c>
      <c r="B396" s="159" t="s">
        <v>84</v>
      </c>
      <c r="C396" s="94"/>
      <c r="D396" s="159">
        <f>PRODUCT(Лист1!G87,$A$285)</f>
        <v>0.3664</v>
      </c>
      <c r="E396" s="295"/>
      <c r="F396" s="233">
        <f t="shared" si="17"/>
        <v>0</v>
      </c>
    </row>
    <row r="397" spans="1:6" hidden="1" x14ac:dyDescent="0.25">
      <c r="A397" s="200" t="str">
        <f ca="1">'таланты+инициативы0,2672'!A347</f>
        <v>Комплект тонеров для цветного принтера Canon</v>
      </c>
      <c r="B397" s="159" t="s">
        <v>84</v>
      </c>
      <c r="C397" s="94"/>
      <c r="D397" s="159">
        <f>PRODUCT(Лист1!G88,$A$285)</f>
        <v>0.3664</v>
      </c>
      <c r="E397" s="295"/>
      <c r="F397" s="233">
        <f t="shared" si="17"/>
        <v>0</v>
      </c>
    </row>
    <row r="398" spans="1:6" hidden="1" x14ac:dyDescent="0.25">
      <c r="A398" s="200" t="str">
        <f ca="1">'таланты+инициативы0,2672'!A348</f>
        <v>Комплект тонера для цветного принтера Hp</v>
      </c>
      <c r="B398" s="159" t="s">
        <v>84</v>
      </c>
      <c r="C398" s="94"/>
      <c r="D398" s="159">
        <f>PRODUCT(Лист1!G89,$A$285)</f>
        <v>0.3664</v>
      </c>
      <c r="E398" s="295"/>
      <c r="F398" s="233">
        <f t="shared" si="17"/>
        <v>0</v>
      </c>
    </row>
    <row r="399" spans="1:6" hidden="1" x14ac:dyDescent="0.25">
      <c r="A399" s="200" t="str">
        <f ca="1">'таланты+инициативы0,2672'!A349</f>
        <v>Флеш накопители  16 гб</v>
      </c>
      <c r="B399" s="159" t="s">
        <v>84</v>
      </c>
      <c r="C399" s="94"/>
      <c r="D399" s="159">
        <f>PRODUCT(Лист1!G90,$A$285)</f>
        <v>0.3664</v>
      </c>
      <c r="E399" s="295"/>
      <c r="F399" s="233">
        <f t="shared" si="17"/>
        <v>0</v>
      </c>
    </row>
    <row r="400" spans="1:6" hidden="1" x14ac:dyDescent="0.25">
      <c r="A400" s="200" t="str">
        <f ca="1">'таланты+инициативы0,2672'!A350</f>
        <v>Флеш накопители  64 гб</v>
      </c>
      <c r="B400" s="159" t="s">
        <v>84</v>
      </c>
      <c r="C400" s="94"/>
      <c r="D400" s="159">
        <f>PRODUCT(Лист1!G91,$A$285)</f>
        <v>0.3664</v>
      </c>
      <c r="E400" s="295"/>
      <c r="F400" s="233">
        <f t="shared" si="17"/>
        <v>0</v>
      </c>
    </row>
    <row r="401" spans="1:6" hidden="1" x14ac:dyDescent="0.25">
      <c r="A401" s="200" t="str">
        <f ca="1">'таланты+инициативы0,2672'!A351</f>
        <v>Обучение персонала</v>
      </c>
      <c r="B401" s="159" t="s">
        <v>84</v>
      </c>
      <c r="C401" s="94"/>
      <c r="D401" s="159">
        <f>PRODUCT(Лист1!G92,$A$285)</f>
        <v>0.3664</v>
      </c>
      <c r="E401" s="295"/>
      <c r="F401" s="233">
        <f t="shared" si="17"/>
        <v>0</v>
      </c>
    </row>
    <row r="402" spans="1:6" hidden="1" x14ac:dyDescent="0.25">
      <c r="A402" s="200" t="str">
        <f ca="1">'таланты+инициативы0,2672'!A352</f>
        <v>Переподготовка</v>
      </c>
      <c r="B402" s="159" t="s">
        <v>84</v>
      </c>
      <c r="C402" s="94"/>
      <c r="D402" s="159">
        <f>PRODUCT(Лист1!G93,$A$285)</f>
        <v>0.3664</v>
      </c>
      <c r="E402" s="295">
        <f>Лист1!H93</f>
        <v>0</v>
      </c>
      <c r="F402" s="233">
        <f t="shared" si="17"/>
        <v>0</v>
      </c>
    </row>
    <row r="403" spans="1:6" hidden="1" x14ac:dyDescent="0.25">
      <c r="A403" s="200" t="str">
        <f ca="1">'таланты+инициативы0,2672'!A353</f>
        <v>Пиломатериал</v>
      </c>
      <c r="B403" s="159" t="s">
        <v>84</v>
      </c>
      <c r="C403" s="94"/>
      <c r="D403" s="159">
        <f>PRODUCT(Лист1!G94,$A$285)</f>
        <v>0.3664</v>
      </c>
      <c r="E403" s="295">
        <f>Лист1!H94</f>
        <v>0</v>
      </c>
      <c r="F403" s="233">
        <f t="shared" si="17"/>
        <v>0</v>
      </c>
    </row>
    <row r="404" spans="1:6" hidden="1" x14ac:dyDescent="0.25">
      <c r="A404" s="200" t="str">
        <f ca="1">'таланты+инициативы0,2672'!A354</f>
        <v>Тонеры для картриджей Kyocera</v>
      </c>
      <c r="B404" s="159" t="s">
        <v>84</v>
      </c>
      <c r="C404" s="94"/>
      <c r="D404" s="159">
        <f>PRODUCT(Лист1!G95,$A$285)</f>
        <v>0.3664</v>
      </c>
      <c r="E404" s="295">
        <f>Лист1!H95</f>
        <v>0</v>
      </c>
      <c r="F404" s="233">
        <f t="shared" si="17"/>
        <v>0</v>
      </c>
    </row>
    <row r="405" spans="1:6" hidden="1" x14ac:dyDescent="0.25">
      <c r="A405" s="200" t="str">
        <f ca="1">'таланты+инициативы0,2672'!A355</f>
        <v>Комплект тонеров для цветного принтера Canon</v>
      </c>
      <c r="B405" s="159" t="s">
        <v>84</v>
      </c>
      <c r="C405" s="94"/>
      <c r="D405" s="159">
        <f>PRODUCT(Лист1!G96,$A$285)</f>
        <v>0.3664</v>
      </c>
      <c r="E405" s="295">
        <f>Лист1!H96</f>
        <v>0</v>
      </c>
      <c r="F405" s="233">
        <f t="shared" si="17"/>
        <v>0</v>
      </c>
    </row>
    <row r="406" spans="1:6" hidden="1" x14ac:dyDescent="0.25">
      <c r="A406" s="200" t="str">
        <f ca="1">'таланты+инициативы0,2672'!A356</f>
        <v>Комплект тонера для цветного принтера Hp</v>
      </c>
      <c r="B406" s="159" t="s">
        <v>84</v>
      </c>
      <c r="C406" s="94"/>
      <c r="D406" s="159">
        <f>PRODUCT(Лист1!G97,$A$285)</f>
        <v>0.3664</v>
      </c>
      <c r="E406" s="295">
        <f>Лист1!H97</f>
        <v>0</v>
      </c>
      <c r="F406" s="233">
        <f t="shared" si="17"/>
        <v>0</v>
      </c>
    </row>
    <row r="407" spans="1:6" hidden="1" x14ac:dyDescent="0.25">
      <c r="A407" s="200" t="str">
        <f ca="1">'таланты+инициативы0,2672'!A357</f>
        <v>Флеш накопители  16 гб</v>
      </c>
      <c r="B407" s="159" t="s">
        <v>84</v>
      </c>
      <c r="C407" s="94"/>
      <c r="D407" s="159">
        <f>PRODUCT(Лист1!G98,$A$285)</f>
        <v>0.3664</v>
      </c>
      <c r="E407" s="295">
        <f>Лист1!H98</f>
        <v>0</v>
      </c>
      <c r="F407" s="233">
        <f t="shared" si="17"/>
        <v>0</v>
      </c>
    </row>
    <row r="408" spans="1:6" hidden="1" x14ac:dyDescent="0.25">
      <c r="A408" s="200" t="str">
        <f ca="1">'таланты+инициативы0,2672'!A358</f>
        <v>Флеш накопители  64 гб</v>
      </c>
      <c r="B408" s="159" t="s">
        <v>84</v>
      </c>
      <c r="C408" s="94"/>
      <c r="D408" s="159">
        <f>PRODUCT(Лист1!G99,$A$285)</f>
        <v>0.3664</v>
      </c>
      <c r="E408" s="295">
        <f>Лист1!H99</f>
        <v>0</v>
      </c>
      <c r="F408" s="233">
        <f t="shared" si="17"/>
        <v>0</v>
      </c>
    </row>
    <row r="409" spans="1:6" hidden="1" x14ac:dyDescent="0.25">
      <c r="A409" s="200" t="str">
        <f ca="1">'таланты+инициативы0,2672'!A359</f>
        <v>Обучение персонала</v>
      </c>
      <c r="B409" s="159" t="s">
        <v>84</v>
      </c>
      <c r="C409" s="94"/>
      <c r="D409" s="159">
        <f>PRODUCT(Лист1!G100,$A$285)</f>
        <v>0.3664</v>
      </c>
      <c r="E409" s="295">
        <f>Лист1!H100</f>
        <v>0</v>
      </c>
      <c r="F409" s="233">
        <f t="shared" si="17"/>
        <v>0</v>
      </c>
    </row>
    <row r="410" spans="1:6" hidden="1" x14ac:dyDescent="0.25">
      <c r="A410" s="200" t="str">
        <f ca="1">'таланты+инициативы0,2672'!A360</f>
        <v>Переподготовка</v>
      </c>
      <c r="B410" s="159" t="s">
        <v>84</v>
      </c>
      <c r="C410" s="94"/>
      <c r="D410" s="159">
        <f>PRODUCT(Лист1!G101,$A$285)</f>
        <v>0.3664</v>
      </c>
      <c r="E410" s="295">
        <f>Лист1!H101</f>
        <v>0</v>
      </c>
      <c r="F410" s="233">
        <f t="shared" si="17"/>
        <v>0</v>
      </c>
    </row>
    <row r="411" spans="1:6" hidden="1" x14ac:dyDescent="0.25">
      <c r="A411" s="200" t="str">
        <f ca="1">'таланты+инициативы0,2672'!A361</f>
        <v>Пиломатериал</v>
      </c>
      <c r="B411" s="159" t="s">
        <v>84</v>
      </c>
      <c r="C411" s="94"/>
      <c r="D411" s="159">
        <f>PRODUCT(Лист1!G102,$A$285)</f>
        <v>0.3664</v>
      </c>
      <c r="E411" s="295">
        <f>Лист1!H102</f>
        <v>0</v>
      </c>
      <c r="F411" s="233">
        <f t="shared" si="17"/>
        <v>0</v>
      </c>
    </row>
    <row r="412" spans="1:6" hidden="1" x14ac:dyDescent="0.25">
      <c r="A412" s="200" t="str">
        <f ca="1">'таланты+инициативы0,2672'!A362</f>
        <v>Тонеры для картриджей Kyocera</v>
      </c>
      <c r="B412" s="159" t="s">
        <v>84</v>
      </c>
      <c r="C412" s="94"/>
      <c r="D412" s="159">
        <f>PRODUCT(Лист1!G103,$A$285)</f>
        <v>0.3664</v>
      </c>
      <c r="E412" s="295">
        <f>Лист1!H103</f>
        <v>0</v>
      </c>
      <c r="F412" s="233">
        <f t="shared" si="17"/>
        <v>0</v>
      </c>
    </row>
    <row r="413" spans="1:6" hidden="1" x14ac:dyDescent="0.25">
      <c r="A413" s="200" t="str">
        <f ca="1">'таланты+инициативы0,2672'!A363</f>
        <v>Комплект тонеров для цветного принтера Canon</v>
      </c>
      <c r="B413" s="159" t="s">
        <v>84</v>
      </c>
      <c r="C413" s="94"/>
      <c r="D413" s="159">
        <f>PRODUCT(Лист1!G104,$A$285)</f>
        <v>0.3664</v>
      </c>
      <c r="E413" s="295">
        <f>Лист1!H104</f>
        <v>0</v>
      </c>
      <c r="F413" s="233">
        <f t="shared" si="17"/>
        <v>0</v>
      </c>
    </row>
    <row r="414" spans="1:6" hidden="1" x14ac:dyDescent="0.25">
      <c r="A414" s="200" t="str">
        <f ca="1">'таланты+инициативы0,2672'!A364</f>
        <v>Комплект тонера для цветного принтера Hp</v>
      </c>
      <c r="B414" s="159" t="s">
        <v>84</v>
      </c>
      <c r="C414" s="94"/>
      <c r="D414" s="159">
        <f>PRODUCT(Лист1!G105,$A$285)</f>
        <v>0.3664</v>
      </c>
      <c r="E414" s="295">
        <f>Лист1!H105</f>
        <v>0</v>
      </c>
      <c r="F414" s="233">
        <f t="shared" si="17"/>
        <v>0</v>
      </c>
    </row>
    <row r="415" spans="1:6" hidden="1" x14ac:dyDescent="0.25">
      <c r="A415" s="200" t="str">
        <f ca="1">'таланты+инициативы0,2672'!A365</f>
        <v>Флеш накопители  16 гб</v>
      </c>
      <c r="B415" s="159" t="s">
        <v>84</v>
      </c>
      <c r="C415" s="94"/>
      <c r="D415" s="159">
        <f>PRODUCT(Лист1!G106,$A$285)</f>
        <v>0.3664</v>
      </c>
      <c r="E415" s="295">
        <f>Лист1!H106</f>
        <v>0</v>
      </c>
      <c r="F415" s="233">
        <f t="shared" si="17"/>
        <v>0</v>
      </c>
    </row>
    <row r="416" spans="1:6" hidden="1" x14ac:dyDescent="0.25">
      <c r="A416" s="200" t="str">
        <f ca="1">'таланты+инициативы0,2672'!A366</f>
        <v>Флеш накопители  64 гб</v>
      </c>
      <c r="B416" s="159" t="s">
        <v>84</v>
      </c>
      <c r="C416" s="94"/>
      <c r="D416" s="159">
        <f>PRODUCT(Лист1!G107,$A$285)</f>
        <v>0.3664</v>
      </c>
      <c r="E416" s="295">
        <f>Лист1!H107</f>
        <v>0</v>
      </c>
      <c r="F416" s="233">
        <f t="shared" si="17"/>
        <v>0</v>
      </c>
    </row>
    <row r="417" spans="1:6" hidden="1" x14ac:dyDescent="0.25">
      <c r="A417" s="200" t="str">
        <f ca="1">'таланты+инициативы0,2672'!A367</f>
        <v>Обучение персонала</v>
      </c>
      <c r="B417" s="159" t="s">
        <v>84</v>
      </c>
      <c r="C417" s="94"/>
      <c r="D417" s="159">
        <f>PRODUCT(Лист1!G108,$A$285)</f>
        <v>0.3664</v>
      </c>
      <c r="E417" s="295">
        <f>Лист1!H108</f>
        <v>0</v>
      </c>
      <c r="F417" s="233">
        <f t="shared" si="17"/>
        <v>0</v>
      </c>
    </row>
    <row r="418" spans="1:6" hidden="1" x14ac:dyDescent="0.25">
      <c r="A418" s="200" t="str">
        <f ca="1">'таланты+инициативы0,2672'!A368</f>
        <v>Переподготовка</v>
      </c>
      <c r="B418" s="159" t="s">
        <v>84</v>
      </c>
      <c r="C418" s="94"/>
      <c r="D418" s="159">
        <f>PRODUCT(Лист1!G109,$A$285)</f>
        <v>0.3664</v>
      </c>
      <c r="E418" s="295">
        <f>Лист1!H109</f>
        <v>0</v>
      </c>
      <c r="F418" s="233">
        <f t="shared" si="17"/>
        <v>0</v>
      </c>
    </row>
    <row r="419" spans="1:6" hidden="1" x14ac:dyDescent="0.25">
      <c r="A419" s="200" t="str">
        <f ca="1">'таланты+инициативы0,2672'!A369</f>
        <v>Пиломатериал</v>
      </c>
      <c r="B419" s="159" t="s">
        <v>84</v>
      </c>
      <c r="C419" s="94"/>
      <c r="D419" s="159">
        <f>PRODUCT(Лист1!G110,$A$285)</f>
        <v>0.3664</v>
      </c>
      <c r="E419" s="295">
        <f>Лист1!H110</f>
        <v>0</v>
      </c>
      <c r="F419" s="233">
        <f t="shared" si="17"/>
        <v>0</v>
      </c>
    </row>
    <row r="420" spans="1:6" hidden="1" x14ac:dyDescent="0.25">
      <c r="A420" s="200" t="str">
        <f ca="1">'таланты+инициативы0,2672'!A370</f>
        <v>Тонеры для картриджей Kyocera</v>
      </c>
      <c r="B420" s="159" t="s">
        <v>84</v>
      </c>
      <c r="C420" s="94"/>
      <c r="D420" s="159">
        <f>PRODUCT(Лист1!G111,$A$285)</f>
        <v>0.3664</v>
      </c>
      <c r="E420" s="295">
        <f>Лист1!H111</f>
        <v>0</v>
      </c>
      <c r="F420" s="233">
        <f t="shared" si="17"/>
        <v>0</v>
      </c>
    </row>
    <row r="421" spans="1:6" hidden="1" x14ac:dyDescent="0.25">
      <c r="A421" s="200" t="str">
        <f ca="1">'таланты+инициативы0,2672'!A371</f>
        <v>Комплект тонеров для цветного принтера Canon</v>
      </c>
      <c r="B421" s="159" t="s">
        <v>84</v>
      </c>
      <c r="C421" s="94"/>
      <c r="D421" s="159">
        <f>PRODUCT(Лист1!G112,$A$285)</f>
        <v>0.3664</v>
      </c>
      <c r="E421" s="295">
        <f>Лист1!H112</f>
        <v>0</v>
      </c>
      <c r="F421" s="233">
        <f t="shared" si="17"/>
        <v>0</v>
      </c>
    </row>
    <row r="422" spans="1:6" hidden="1" x14ac:dyDescent="0.25">
      <c r="A422" s="200" t="str">
        <f ca="1">'таланты+инициативы0,2672'!A372</f>
        <v>Комплект тонера для цветного принтера Hp</v>
      </c>
      <c r="B422" s="159" t="s">
        <v>84</v>
      </c>
      <c r="C422" s="94"/>
      <c r="D422" s="159">
        <f>PRODUCT(Лист1!G113,$A$285)</f>
        <v>0.3664</v>
      </c>
      <c r="E422" s="295">
        <f>Лист1!H113</f>
        <v>0</v>
      </c>
      <c r="F422" s="233">
        <f t="shared" si="17"/>
        <v>0</v>
      </c>
    </row>
    <row r="423" spans="1:6" hidden="1" x14ac:dyDescent="0.25">
      <c r="A423" s="200" t="str">
        <f ca="1">'таланты+инициативы0,2672'!A373</f>
        <v>Флеш накопители  16 гб</v>
      </c>
      <c r="B423" s="159" t="s">
        <v>84</v>
      </c>
      <c r="C423" s="94"/>
      <c r="D423" s="159">
        <f>PRODUCT(Лист1!G114,$A$285)</f>
        <v>0.3664</v>
      </c>
      <c r="E423" s="295">
        <f>Лист1!H114</f>
        <v>0</v>
      </c>
      <c r="F423" s="233">
        <f t="shared" si="17"/>
        <v>0</v>
      </c>
    </row>
    <row r="424" spans="1:6" hidden="1" x14ac:dyDescent="0.25">
      <c r="A424" s="200" t="str">
        <f ca="1">'таланты+инициативы0,2672'!A374</f>
        <v>Флеш накопители  64 гб</v>
      </c>
      <c r="B424" s="159" t="s">
        <v>84</v>
      </c>
      <c r="C424" s="94"/>
      <c r="D424" s="159">
        <f>PRODUCT(Лист1!G115,$A$285)</f>
        <v>0.3664</v>
      </c>
      <c r="E424" s="295">
        <f>Лист1!H115</f>
        <v>0</v>
      </c>
      <c r="F424" s="233">
        <f t="shared" si="17"/>
        <v>0</v>
      </c>
    </row>
    <row r="425" spans="1:6" hidden="1" x14ac:dyDescent="0.25">
      <c r="A425" s="200" t="str">
        <f ca="1">'таланты+инициативы0,2672'!A375</f>
        <v>Обучение персонала</v>
      </c>
      <c r="B425" s="159" t="s">
        <v>84</v>
      </c>
      <c r="C425" s="94"/>
      <c r="D425" s="159">
        <f>PRODUCT(Лист1!G116,$A$285)</f>
        <v>0.3664</v>
      </c>
      <c r="E425" s="295">
        <f>Лист1!H116</f>
        <v>0</v>
      </c>
      <c r="F425" s="233">
        <f t="shared" si="17"/>
        <v>0</v>
      </c>
    </row>
    <row r="426" spans="1:6" hidden="1" x14ac:dyDescent="0.25">
      <c r="A426" s="200" t="str">
        <f ca="1">'таланты+инициативы0,2672'!A376</f>
        <v>Переподготовка</v>
      </c>
      <c r="B426" s="159" t="s">
        <v>84</v>
      </c>
      <c r="C426" s="94"/>
      <c r="D426" s="159">
        <f>PRODUCT(Лист1!G117,$A$285)</f>
        <v>0.3664</v>
      </c>
      <c r="E426" s="295">
        <f>Лист1!H117</f>
        <v>0</v>
      </c>
      <c r="F426" s="233">
        <f t="shared" si="17"/>
        <v>0</v>
      </c>
    </row>
    <row r="427" spans="1:6" hidden="1" x14ac:dyDescent="0.25">
      <c r="A427" s="200" t="str">
        <f ca="1">'таланты+инициативы0,2672'!A377</f>
        <v>Пиломатериал</v>
      </c>
      <c r="B427" s="159" t="s">
        <v>84</v>
      </c>
      <c r="C427" s="94"/>
      <c r="D427" s="159">
        <f>PRODUCT(Лист1!G118,$A$285)</f>
        <v>0.3664</v>
      </c>
      <c r="E427" s="295">
        <f>Лист1!H118</f>
        <v>0</v>
      </c>
      <c r="F427" s="233">
        <f t="shared" si="17"/>
        <v>0</v>
      </c>
    </row>
    <row r="428" spans="1:6" hidden="1" x14ac:dyDescent="0.25">
      <c r="A428" s="200" t="str">
        <f ca="1">'таланты+инициативы0,2672'!A378</f>
        <v>Тонеры для картриджей Kyocera</v>
      </c>
      <c r="B428" s="159" t="s">
        <v>84</v>
      </c>
      <c r="C428" s="94"/>
      <c r="D428" s="159">
        <f>PRODUCT(Лист1!G119,$A$285)</f>
        <v>0.3664</v>
      </c>
      <c r="E428" s="295">
        <f>Лист1!H119</f>
        <v>0</v>
      </c>
      <c r="F428" s="233">
        <f t="shared" si="17"/>
        <v>0</v>
      </c>
    </row>
    <row r="429" spans="1:6" hidden="1" x14ac:dyDescent="0.25">
      <c r="A429" s="200" t="str">
        <f ca="1">'таланты+инициативы0,2672'!A379</f>
        <v>Комплект тонеров для цветного принтера Canon</v>
      </c>
      <c r="B429" s="159" t="s">
        <v>84</v>
      </c>
      <c r="C429" s="94"/>
      <c r="D429" s="159">
        <f>PRODUCT(Лист1!G120,$A$285)</f>
        <v>0.3664</v>
      </c>
      <c r="E429" s="295">
        <f>Лист1!H120</f>
        <v>0</v>
      </c>
      <c r="F429" s="233">
        <f t="shared" si="17"/>
        <v>0</v>
      </c>
    </row>
    <row r="430" spans="1:6" hidden="1" x14ac:dyDescent="0.25">
      <c r="A430" s="200" t="str">
        <f ca="1">'таланты+инициативы0,2672'!A380</f>
        <v>Комплект тонера для цветного принтера Hp</v>
      </c>
      <c r="B430" s="159" t="s">
        <v>84</v>
      </c>
      <c r="C430" s="94"/>
      <c r="D430" s="159">
        <f>PRODUCT(Лист1!G121,$A$285)</f>
        <v>0.3664</v>
      </c>
      <c r="E430" s="295">
        <f>Лист1!H121</f>
        <v>0</v>
      </c>
      <c r="F430" s="233">
        <f t="shared" si="17"/>
        <v>0</v>
      </c>
    </row>
    <row r="431" spans="1:6" hidden="1" x14ac:dyDescent="0.25">
      <c r="A431" s="200" t="str">
        <f ca="1">'таланты+инициативы0,2672'!A381</f>
        <v>Флеш накопители  16 гб</v>
      </c>
      <c r="B431" s="159" t="s">
        <v>84</v>
      </c>
      <c r="C431" s="94"/>
      <c r="D431" s="159">
        <f>PRODUCT(Лист1!G122,$A$285)</f>
        <v>0.3664</v>
      </c>
      <c r="E431" s="295">
        <f>Лист1!H122</f>
        <v>0</v>
      </c>
      <c r="F431" s="233">
        <f t="shared" si="17"/>
        <v>0</v>
      </c>
    </row>
    <row r="432" spans="1:6" hidden="1" x14ac:dyDescent="0.25">
      <c r="A432" s="200" t="str">
        <f ca="1">'таланты+инициативы0,2672'!A382</f>
        <v>Флеш накопители  64 гб</v>
      </c>
      <c r="B432" s="159" t="s">
        <v>84</v>
      </c>
      <c r="C432" s="320"/>
      <c r="D432" s="159">
        <f>PRODUCT(Лист1!G123,$A$285)</f>
        <v>0.3664</v>
      </c>
      <c r="E432" s="295">
        <f>Лист1!H123</f>
        <v>0</v>
      </c>
      <c r="F432" s="233">
        <f t="shared" si="17"/>
        <v>0</v>
      </c>
    </row>
    <row r="433" spans="1:6" hidden="1" x14ac:dyDescent="0.25">
      <c r="A433" s="200" t="str">
        <f ca="1">'таланты+инициативы0,2672'!A383</f>
        <v>Обучение персонала</v>
      </c>
      <c r="B433" s="159" t="s">
        <v>84</v>
      </c>
      <c r="C433" s="320"/>
      <c r="D433" s="159">
        <f>PRODUCT(Лист1!G124,$A$285)</f>
        <v>0.3664</v>
      </c>
      <c r="E433" s="295">
        <f>Лист1!H124</f>
        <v>0</v>
      </c>
      <c r="F433" s="233">
        <f t="shared" si="17"/>
        <v>0</v>
      </c>
    </row>
    <row r="434" spans="1:6" hidden="1" x14ac:dyDescent="0.25">
      <c r="A434" s="200" t="str">
        <f ca="1">'таланты+инициативы0,2672'!A384</f>
        <v>Переподготовка</v>
      </c>
      <c r="B434" s="159" t="s">
        <v>84</v>
      </c>
      <c r="C434" s="320"/>
      <c r="D434" s="159">
        <f>PRODUCT(Лист1!G125,$A$285)</f>
        <v>0.3664</v>
      </c>
      <c r="E434" s="295">
        <f>Лист1!H125</f>
        <v>0</v>
      </c>
      <c r="F434" s="233">
        <f t="shared" si="17"/>
        <v>0</v>
      </c>
    </row>
    <row r="435" spans="1:6" hidden="1" x14ac:dyDescent="0.25">
      <c r="A435" s="200" t="str">
        <f ca="1">'таланты+инициативы0,2672'!A385</f>
        <v>Пиломатериал</v>
      </c>
      <c r="B435" s="159" t="s">
        <v>84</v>
      </c>
      <c r="C435" s="320"/>
      <c r="D435" s="159">
        <f>PRODUCT(Лист1!G126,$A$285)</f>
        <v>0.3664</v>
      </c>
      <c r="E435" s="295">
        <f>Лист1!H126</f>
        <v>0</v>
      </c>
      <c r="F435" s="233">
        <f t="shared" si="17"/>
        <v>0</v>
      </c>
    </row>
    <row r="436" spans="1:6" hidden="1" x14ac:dyDescent="0.25">
      <c r="A436" s="200" t="str">
        <f ca="1">'таланты+инициативы0,2672'!A386</f>
        <v>Тонеры для картриджей Kyocera</v>
      </c>
      <c r="B436" s="159" t="s">
        <v>84</v>
      </c>
      <c r="C436" s="320"/>
      <c r="D436" s="159">
        <f>PRODUCT(Лист1!G127,$A$285)</f>
        <v>0.3664</v>
      </c>
      <c r="E436" s="295">
        <f>Лист1!H127</f>
        <v>0</v>
      </c>
      <c r="F436" s="233">
        <f t="shared" si="17"/>
        <v>0</v>
      </c>
    </row>
    <row r="437" spans="1:6" hidden="1" x14ac:dyDescent="0.25">
      <c r="A437" s="200" t="str">
        <f ca="1">'таланты+инициативы0,2672'!A387</f>
        <v>Комплект тонеров для цветного принтера Canon</v>
      </c>
      <c r="B437" s="159" t="s">
        <v>84</v>
      </c>
      <c r="C437" s="320"/>
      <c r="D437" s="159">
        <f>PRODUCT(Лист1!G128,$A$285)</f>
        <v>0.3664</v>
      </c>
      <c r="E437" s="295">
        <f>Лист1!H128</f>
        <v>0</v>
      </c>
      <c r="F437" s="233">
        <f t="shared" si="17"/>
        <v>0</v>
      </c>
    </row>
    <row r="438" spans="1:6" hidden="1" x14ac:dyDescent="0.25">
      <c r="A438" s="200" t="str">
        <f ca="1">'таланты+инициативы0,2672'!A388</f>
        <v>Комплект тонера для цветного принтера Hp</v>
      </c>
      <c r="B438" s="159" t="s">
        <v>84</v>
      </c>
      <c r="C438" s="320"/>
      <c r="D438" s="159">
        <f>PRODUCT(Лист1!G129,$A$285)</f>
        <v>0.3664</v>
      </c>
      <c r="E438" s="295">
        <f>Лист1!H129</f>
        <v>0</v>
      </c>
      <c r="F438" s="233">
        <f t="shared" si="17"/>
        <v>0</v>
      </c>
    </row>
    <row r="439" spans="1:6" hidden="1" x14ac:dyDescent="0.25">
      <c r="A439" s="200" t="str">
        <f ca="1">'таланты+инициативы0,2672'!A389</f>
        <v>Флеш накопители  16 гб</v>
      </c>
      <c r="B439" s="159" t="s">
        <v>84</v>
      </c>
      <c r="C439" s="320"/>
      <c r="D439" s="159">
        <f>PRODUCT(Лист1!G130,$A$285)</f>
        <v>0.3664</v>
      </c>
      <c r="E439" s="295">
        <f>Лист1!H130</f>
        <v>0</v>
      </c>
      <c r="F439" s="233">
        <f t="shared" si="17"/>
        <v>0</v>
      </c>
    </row>
    <row r="440" spans="1:6" hidden="1" x14ac:dyDescent="0.25">
      <c r="A440" s="200" t="str">
        <f ca="1">'таланты+инициативы0,2672'!A390</f>
        <v>Флеш накопители  64 гб</v>
      </c>
      <c r="B440" s="159" t="s">
        <v>84</v>
      </c>
      <c r="C440" s="320"/>
      <c r="D440" s="159">
        <f>PRODUCT(Лист1!G131,$A$285)</f>
        <v>0.3664</v>
      </c>
      <c r="E440" s="295">
        <f>Лист1!H131</f>
        <v>0</v>
      </c>
      <c r="F440" s="233">
        <f t="shared" si="17"/>
        <v>0</v>
      </c>
    </row>
    <row r="441" spans="1:6" hidden="1" x14ac:dyDescent="0.25">
      <c r="A441" s="200" t="str">
        <f ca="1">'таланты+инициативы0,2672'!A391</f>
        <v>Обучение персонала</v>
      </c>
      <c r="B441" s="159" t="s">
        <v>84</v>
      </c>
      <c r="C441" s="320"/>
      <c r="D441" s="159">
        <f>PRODUCT(Лист1!G132,$A$285)</f>
        <v>0.3664</v>
      </c>
      <c r="E441" s="295">
        <f>Лист1!H132</f>
        <v>0</v>
      </c>
      <c r="F441" s="233">
        <f t="shared" si="17"/>
        <v>0</v>
      </c>
    </row>
    <row r="442" spans="1:6" hidden="1" x14ac:dyDescent="0.25">
      <c r="A442" s="200" t="str">
        <f ca="1">'таланты+инициативы0,2672'!A392</f>
        <v>Переподготовка</v>
      </c>
      <c r="B442" s="159" t="s">
        <v>84</v>
      </c>
      <c r="C442" s="320"/>
      <c r="D442" s="159">
        <f>PRODUCT(Лист1!G133,$A$285)</f>
        <v>0.3664</v>
      </c>
      <c r="E442" s="295">
        <f>Лист1!H133</f>
        <v>0</v>
      </c>
      <c r="F442" s="233">
        <f t="shared" si="17"/>
        <v>0</v>
      </c>
    </row>
    <row r="443" spans="1:6" hidden="1" x14ac:dyDescent="0.25">
      <c r="A443" s="200" t="str">
        <f ca="1">'таланты+инициативы0,2672'!A393</f>
        <v>Пиломатериал</v>
      </c>
      <c r="B443" s="159" t="s">
        <v>84</v>
      </c>
      <c r="C443" s="320"/>
      <c r="D443" s="159">
        <f>PRODUCT(Лист1!G134,$A$285)</f>
        <v>0.3664</v>
      </c>
      <c r="E443" s="295">
        <f>Лист1!H134</f>
        <v>0</v>
      </c>
      <c r="F443" s="233">
        <f t="shared" si="17"/>
        <v>0</v>
      </c>
    </row>
    <row r="444" spans="1:6" hidden="1" x14ac:dyDescent="0.25">
      <c r="A444" s="200" t="str">
        <f ca="1">'таланты+инициативы0,2672'!A394</f>
        <v>Тонеры для картриджей Kyocera</v>
      </c>
      <c r="B444" s="159" t="s">
        <v>84</v>
      </c>
      <c r="C444" s="320"/>
      <c r="D444" s="159">
        <f>PRODUCT(Лист1!G135,$A$285)</f>
        <v>0.3664</v>
      </c>
      <c r="E444" s="295">
        <f>Лист1!H135</f>
        <v>0</v>
      </c>
      <c r="F444" s="233">
        <f t="shared" si="17"/>
        <v>0</v>
      </c>
    </row>
    <row r="445" spans="1:6" hidden="1" x14ac:dyDescent="0.25">
      <c r="A445" s="200" t="str">
        <f ca="1">'таланты+инициативы0,2672'!A395</f>
        <v>Комплект тонеров для цветного принтера Canon</v>
      </c>
      <c r="B445" s="159" t="s">
        <v>84</v>
      </c>
      <c r="C445" s="320"/>
      <c r="D445" s="159">
        <f>PRODUCT(Лист1!G136,$A$285)</f>
        <v>0.3664</v>
      </c>
      <c r="E445" s="295">
        <f>Лист1!H136</f>
        <v>0</v>
      </c>
      <c r="F445" s="233">
        <f t="shared" si="17"/>
        <v>0</v>
      </c>
    </row>
    <row r="446" spans="1:6" hidden="1" x14ac:dyDescent="0.25">
      <c r="A446" s="200" t="str">
        <f ca="1">'таланты+инициативы0,2672'!A396</f>
        <v>Комплект тонера для цветного принтера Hp</v>
      </c>
      <c r="B446" s="159" t="s">
        <v>84</v>
      </c>
      <c r="C446" s="320"/>
      <c r="D446" s="159">
        <f>PRODUCT(Лист1!G137,$A$285)</f>
        <v>0.3664</v>
      </c>
      <c r="E446" s="295">
        <f>Лист1!H137</f>
        <v>0</v>
      </c>
      <c r="F446" s="233">
        <f t="shared" si="17"/>
        <v>0</v>
      </c>
    </row>
    <row r="447" spans="1:6" hidden="1" x14ac:dyDescent="0.25">
      <c r="A447" s="200" t="str">
        <f ca="1">'таланты+инициативы0,2672'!A397</f>
        <v>Флеш накопители  16 гб</v>
      </c>
      <c r="B447" s="159" t="s">
        <v>84</v>
      </c>
      <c r="C447" s="208"/>
      <c r="D447" s="159">
        <f>PRODUCT(Лист1!G138,$A$285)</f>
        <v>0.3664</v>
      </c>
      <c r="E447" s="295">
        <f>Лист1!H138</f>
        <v>0</v>
      </c>
      <c r="F447" s="233">
        <f t="shared" si="17"/>
        <v>0</v>
      </c>
    </row>
    <row r="448" spans="1:6" hidden="1" x14ac:dyDescent="0.25">
      <c r="A448" s="200" t="str">
        <f ca="1">'таланты+инициативы0,2672'!A398</f>
        <v>Флеш накопители  64 гб</v>
      </c>
      <c r="B448" s="159" t="s">
        <v>84</v>
      </c>
      <c r="C448" s="208"/>
      <c r="D448" s="159">
        <f>PRODUCT(Лист1!G139,$A$285)</f>
        <v>0.3664</v>
      </c>
      <c r="E448" s="295">
        <f>Лист1!H139</f>
        <v>0</v>
      </c>
      <c r="F448" s="233">
        <f t="shared" si="17"/>
        <v>0</v>
      </c>
    </row>
    <row r="449" spans="1:6" hidden="1" x14ac:dyDescent="0.25">
      <c r="A449" s="200" t="str">
        <f ca="1">'таланты+инициативы0,2672'!A399</f>
        <v>Обучение персонала</v>
      </c>
      <c r="B449" s="159" t="s">
        <v>84</v>
      </c>
      <c r="C449" s="208"/>
      <c r="D449" s="159">
        <f>PRODUCT(Лист1!G140,$A$285)</f>
        <v>0.3664</v>
      </c>
      <c r="E449" s="295">
        <f>Лист1!H140</f>
        <v>0</v>
      </c>
      <c r="F449" s="233">
        <f t="shared" si="17"/>
        <v>0</v>
      </c>
    </row>
    <row r="450" spans="1:6" hidden="1" x14ac:dyDescent="0.25">
      <c r="A450" s="200" t="str">
        <f ca="1">'таланты+инициативы0,2672'!A400</f>
        <v>Переподготовка</v>
      </c>
      <c r="B450" s="159" t="s">
        <v>84</v>
      </c>
      <c r="C450" s="208"/>
      <c r="D450" s="159">
        <f>PRODUCT(Лист1!G141,$A$285)</f>
        <v>0.3664</v>
      </c>
      <c r="E450" s="295">
        <f>Лист1!H141</f>
        <v>0</v>
      </c>
      <c r="F450" s="233">
        <f t="shared" si="17"/>
        <v>0</v>
      </c>
    </row>
    <row r="451" spans="1:6" hidden="1" x14ac:dyDescent="0.25">
      <c r="A451" s="200" t="str">
        <f ca="1">'таланты+инициативы0,2672'!A401</f>
        <v>Пиломатериал</v>
      </c>
      <c r="B451" s="159" t="s">
        <v>84</v>
      </c>
      <c r="C451" s="208"/>
      <c r="D451" s="159">
        <f>PRODUCT(Лист1!G142,$A$285)</f>
        <v>0.3664</v>
      </c>
      <c r="E451" s="295">
        <f>Лист1!H142</f>
        <v>0</v>
      </c>
      <c r="F451" s="233">
        <f t="shared" si="17"/>
        <v>0</v>
      </c>
    </row>
    <row r="452" spans="1:6" hidden="1" x14ac:dyDescent="0.25">
      <c r="A452" s="200" t="str">
        <f ca="1">'таланты+инициативы0,2672'!A402</f>
        <v>Тонеры для картриджей Kyocera</v>
      </c>
      <c r="B452" s="159" t="s">
        <v>84</v>
      </c>
      <c r="C452" s="208"/>
      <c r="D452" s="159">
        <f>PRODUCT(Лист1!G143,$A$285)</f>
        <v>0.3664</v>
      </c>
      <c r="E452" s="295">
        <f>Лист1!H143</f>
        <v>0</v>
      </c>
      <c r="F452" s="233">
        <f t="shared" si="17"/>
        <v>0</v>
      </c>
    </row>
    <row r="453" spans="1:6" hidden="1" x14ac:dyDescent="0.25">
      <c r="A453" s="200" t="str">
        <f ca="1">'таланты+инициативы0,2672'!A403</f>
        <v>Комплект тонеров для цветного принтера Canon</v>
      </c>
      <c r="B453" s="159" t="s">
        <v>84</v>
      </c>
      <c r="C453" s="208"/>
      <c r="D453" s="159">
        <f>PRODUCT(Лист1!G144,$A$285)</f>
        <v>0.3664</v>
      </c>
      <c r="E453" s="295">
        <f>Лист1!H144</f>
        <v>0</v>
      </c>
      <c r="F453" s="233">
        <f t="shared" si="17"/>
        <v>0</v>
      </c>
    </row>
    <row r="454" spans="1:6" hidden="1" x14ac:dyDescent="0.25">
      <c r="A454" s="200" t="str">
        <f ca="1">'таланты+инициативы0,2672'!A404</f>
        <v>Комплект тонера для цветного принтера Hp</v>
      </c>
      <c r="B454" s="159" t="s">
        <v>84</v>
      </c>
      <c r="C454" s="208"/>
      <c r="D454" s="159">
        <f>PRODUCT(Лист1!G145,$A$285)</f>
        <v>0.3664</v>
      </c>
      <c r="E454" s="295">
        <f>Лист1!H145</f>
        <v>0</v>
      </c>
      <c r="F454" s="233">
        <f t="shared" si="17"/>
        <v>0</v>
      </c>
    </row>
    <row r="455" spans="1:6" hidden="1" x14ac:dyDescent="0.25">
      <c r="A455" s="200" t="str">
        <f ca="1">'таланты+инициативы0,2672'!A405</f>
        <v>Флеш накопители  16 гб</v>
      </c>
      <c r="B455" s="159" t="s">
        <v>84</v>
      </c>
      <c r="C455" s="208"/>
      <c r="D455" s="159">
        <f>PRODUCT(Лист1!G146,$A$285)</f>
        <v>0.3664</v>
      </c>
      <c r="E455" s="295">
        <f>Лист1!H146</f>
        <v>0</v>
      </c>
      <c r="F455" s="233">
        <f t="shared" si="17"/>
        <v>0</v>
      </c>
    </row>
    <row r="456" spans="1:6" hidden="1" x14ac:dyDescent="0.25">
      <c r="A456" s="200" t="str">
        <f ca="1">'таланты+инициативы0,2672'!A406</f>
        <v>Флеш накопители  64 гб</v>
      </c>
      <c r="B456" s="159" t="s">
        <v>84</v>
      </c>
      <c r="C456" s="208"/>
      <c r="D456" s="159">
        <f>PRODUCT(Лист1!G147,$A$285)</f>
        <v>0.3664</v>
      </c>
      <c r="E456" s="295">
        <f>Лист1!H147</f>
        <v>0</v>
      </c>
      <c r="F456" s="233">
        <f t="shared" si="17"/>
        <v>0</v>
      </c>
    </row>
    <row r="457" spans="1:6" hidden="1" x14ac:dyDescent="0.25">
      <c r="A457" s="200" t="str">
        <f ca="1">'таланты+инициативы0,2672'!A407</f>
        <v>Обучение персонала</v>
      </c>
      <c r="B457" s="159" t="s">
        <v>84</v>
      </c>
      <c r="C457" s="208"/>
      <c r="D457" s="159">
        <f>PRODUCT(Лист1!G148,$A$285)</f>
        <v>0.3664</v>
      </c>
      <c r="E457" s="295">
        <f>Лист1!H148</f>
        <v>0</v>
      </c>
      <c r="F457" s="233">
        <f t="shared" ref="F457:F527" si="18">D457*E457</f>
        <v>0</v>
      </c>
    </row>
    <row r="458" spans="1:6" hidden="1" x14ac:dyDescent="0.25">
      <c r="A458" s="200" t="str">
        <f ca="1">'таланты+инициативы0,2672'!A408</f>
        <v>Переподготовка</v>
      </c>
      <c r="B458" s="159" t="s">
        <v>84</v>
      </c>
      <c r="C458" s="208"/>
      <c r="D458" s="159">
        <f>PRODUCT(Лист1!G149,$A$285)</f>
        <v>0.3664</v>
      </c>
      <c r="E458" s="295">
        <f>Лист1!H149</f>
        <v>0</v>
      </c>
      <c r="F458" s="233">
        <f t="shared" si="18"/>
        <v>0</v>
      </c>
    </row>
    <row r="459" spans="1:6" hidden="1" x14ac:dyDescent="0.25">
      <c r="A459" s="200" t="str">
        <f ca="1">'таланты+инициативы0,2672'!A409</f>
        <v>Пиломатериал</v>
      </c>
      <c r="B459" s="159" t="s">
        <v>84</v>
      </c>
      <c r="C459" s="208"/>
      <c r="D459" s="159">
        <f>PRODUCT(Лист1!G150,$A$285)</f>
        <v>0.3664</v>
      </c>
      <c r="E459" s="295">
        <f>Лист1!H150</f>
        <v>0</v>
      </c>
      <c r="F459" s="233">
        <f t="shared" si="18"/>
        <v>0</v>
      </c>
    </row>
    <row r="460" spans="1:6" hidden="1" x14ac:dyDescent="0.25">
      <c r="A460" s="200" t="str">
        <f ca="1">'таланты+инициативы0,2672'!A410</f>
        <v>Тонеры для картриджей Kyocera</v>
      </c>
      <c r="B460" s="159" t="s">
        <v>84</v>
      </c>
      <c r="C460" s="208"/>
      <c r="D460" s="159">
        <f>PRODUCT(Лист1!G151,$A$285)</f>
        <v>0.3664</v>
      </c>
      <c r="E460" s="295">
        <f>Лист1!H151</f>
        <v>0</v>
      </c>
      <c r="F460" s="233">
        <f t="shared" si="18"/>
        <v>0</v>
      </c>
    </row>
    <row r="461" spans="1:6" hidden="1" x14ac:dyDescent="0.25">
      <c r="A461" s="200" t="str">
        <f ca="1">'таланты+инициативы0,2672'!A411</f>
        <v>Комплект тонеров для цветного принтера Canon</v>
      </c>
      <c r="B461" s="159" t="s">
        <v>84</v>
      </c>
      <c r="C461" s="208"/>
      <c r="D461" s="159">
        <f>PRODUCT(Лист1!G152,$A$285)</f>
        <v>0.3664</v>
      </c>
      <c r="E461" s="295">
        <f>Лист1!H152</f>
        <v>0</v>
      </c>
      <c r="F461" s="233">
        <f t="shared" si="18"/>
        <v>0</v>
      </c>
    </row>
    <row r="462" spans="1:6" hidden="1" x14ac:dyDescent="0.25">
      <c r="A462" s="200" t="str">
        <f ca="1">'таланты+инициативы0,2672'!A412</f>
        <v>Комплект тонера для цветного принтера Hp</v>
      </c>
      <c r="B462" s="159" t="s">
        <v>84</v>
      </c>
      <c r="C462" s="208"/>
      <c r="D462" s="159">
        <f>PRODUCT(Лист1!G153,$A$285)</f>
        <v>0.3664</v>
      </c>
      <c r="E462" s="295">
        <f>Лист1!H153</f>
        <v>0</v>
      </c>
      <c r="F462" s="233">
        <f t="shared" si="18"/>
        <v>0</v>
      </c>
    </row>
    <row r="463" spans="1:6" hidden="1" x14ac:dyDescent="0.25">
      <c r="A463" s="200" t="str">
        <f ca="1">'таланты+инициативы0,2672'!A413</f>
        <v>Флеш накопители  16 гб</v>
      </c>
      <c r="B463" s="159" t="s">
        <v>84</v>
      </c>
      <c r="C463" s="208"/>
      <c r="D463" s="159">
        <f>PRODUCT(Лист1!G154,$A$285)</f>
        <v>0.3664</v>
      </c>
      <c r="E463" s="295">
        <f>Лист1!H154</f>
        <v>0</v>
      </c>
      <c r="F463" s="233">
        <f t="shared" si="18"/>
        <v>0</v>
      </c>
    </row>
    <row r="464" spans="1:6" hidden="1" x14ac:dyDescent="0.25">
      <c r="A464" s="200" t="str">
        <f ca="1">'таланты+инициативы0,2672'!A414</f>
        <v>Флеш накопители  64 гб</v>
      </c>
      <c r="B464" s="159" t="s">
        <v>84</v>
      </c>
      <c r="C464" s="208"/>
      <c r="D464" s="159">
        <f>PRODUCT(Лист1!G155,$A$285)</f>
        <v>0.3664</v>
      </c>
      <c r="E464" s="295">
        <f>Лист1!H155</f>
        <v>0</v>
      </c>
      <c r="F464" s="233">
        <f t="shared" si="18"/>
        <v>0</v>
      </c>
    </row>
    <row r="465" spans="1:6" hidden="1" x14ac:dyDescent="0.25">
      <c r="A465" s="200" t="str">
        <f ca="1">'таланты+инициативы0,2672'!A415</f>
        <v>Обучение персонала</v>
      </c>
      <c r="B465" s="159" t="s">
        <v>84</v>
      </c>
      <c r="C465" s="208"/>
      <c r="D465" s="159">
        <f>PRODUCT(Лист1!G156,$A$285)</f>
        <v>0.3664</v>
      </c>
      <c r="E465" s="295">
        <f>Лист1!H156</f>
        <v>0</v>
      </c>
      <c r="F465" s="233">
        <f t="shared" si="18"/>
        <v>0</v>
      </c>
    </row>
    <row r="466" spans="1:6" hidden="1" x14ac:dyDescent="0.25">
      <c r="A466" s="200" t="str">
        <f ca="1">'таланты+инициативы0,2672'!A416</f>
        <v>Переподготовка</v>
      </c>
      <c r="B466" s="159" t="s">
        <v>84</v>
      </c>
      <c r="C466" s="320"/>
      <c r="D466" s="159">
        <f>PRODUCT(Лист1!G157,$A$285)</f>
        <v>0.3664</v>
      </c>
      <c r="E466" s="295">
        <f>Лист1!H157</f>
        <v>0</v>
      </c>
      <c r="F466" s="233">
        <f t="shared" si="18"/>
        <v>0</v>
      </c>
    </row>
    <row r="467" spans="1:6" hidden="1" x14ac:dyDescent="0.25">
      <c r="A467" s="200" t="str">
        <f ca="1">'таланты+инициативы0,2672'!A417</f>
        <v>Пиломатериал</v>
      </c>
      <c r="B467" s="159" t="s">
        <v>84</v>
      </c>
      <c r="C467" s="320"/>
      <c r="D467" s="159">
        <f>PRODUCT(Лист1!G158,$A$285)</f>
        <v>0.3664</v>
      </c>
      <c r="E467" s="295">
        <f>Лист1!H158</f>
        <v>0</v>
      </c>
      <c r="F467" s="233">
        <f t="shared" si="18"/>
        <v>0</v>
      </c>
    </row>
    <row r="468" spans="1:6" hidden="1" x14ac:dyDescent="0.25">
      <c r="A468" s="200" t="str">
        <f ca="1">'таланты+инициативы0,2672'!A418</f>
        <v>Тонеры для картриджей Kyocera</v>
      </c>
      <c r="B468" s="159" t="s">
        <v>84</v>
      </c>
      <c r="C468" s="320"/>
      <c r="D468" s="159">
        <f>PRODUCT(Лист1!G159,$A$285)</f>
        <v>0.3664</v>
      </c>
      <c r="E468" s="295">
        <f>Лист1!H159</f>
        <v>0</v>
      </c>
      <c r="F468" s="233">
        <f t="shared" si="18"/>
        <v>0</v>
      </c>
    </row>
    <row r="469" spans="1:6" hidden="1" x14ac:dyDescent="0.25">
      <c r="A469" s="200" t="str">
        <f ca="1">'таланты+инициативы0,2672'!A419</f>
        <v>Комплект тонеров для цветного принтера Canon</v>
      </c>
      <c r="B469" s="159" t="s">
        <v>84</v>
      </c>
      <c r="C469" s="320"/>
      <c r="D469" s="159">
        <f>PRODUCT(Лист1!G160,$A$285)</f>
        <v>0.3664</v>
      </c>
      <c r="E469" s="295">
        <f>Лист1!H160</f>
        <v>0</v>
      </c>
      <c r="F469" s="233">
        <f t="shared" si="18"/>
        <v>0</v>
      </c>
    </row>
    <row r="470" spans="1:6" hidden="1" x14ac:dyDescent="0.25">
      <c r="A470" s="200" t="str">
        <f ca="1">'таланты+инициативы0,2672'!A420</f>
        <v>Комплект тонера для цветного принтера Hp</v>
      </c>
      <c r="B470" s="159" t="s">
        <v>84</v>
      </c>
      <c r="C470" s="320"/>
      <c r="D470" s="159">
        <f>PRODUCT(Лист1!G161,$A$285)</f>
        <v>0.3664</v>
      </c>
      <c r="E470" s="295">
        <f>Лист1!H161</f>
        <v>0</v>
      </c>
      <c r="F470" s="233">
        <f t="shared" si="18"/>
        <v>0</v>
      </c>
    </row>
    <row r="471" spans="1:6" hidden="1" x14ac:dyDescent="0.25">
      <c r="A471" s="200" t="str">
        <f ca="1">'таланты+инициативы0,2672'!A421</f>
        <v>Флеш накопители  16 гб</v>
      </c>
      <c r="B471" s="159" t="s">
        <v>84</v>
      </c>
      <c r="C471" s="320"/>
      <c r="D471" s="159">
        <f>PRODUCT(Лист1!G162,$A$285)</f>
        <v>0.3664</v>
      </c>
      <c r="E471" s="295">
        <f>Лист1!H162</f>
        <v>0</v>
      </c>
      <c r="F471" s="233">
        <f t="shared" si="18"/>
        <v>0</v>
      </c>
    </row>
    <row r="472" spans="1:6" hidden="1" x14ac:dyDescent="0.25">
      <c r="A472" s="200" t="str">
        <f ca="1">'таланты+инициативы0,2672'!A422</f>
        <v>Флеш накопители  64 гб</v>
      </c>
      <c r="B472" s="159" t="s">
        <v>84</v>
      </c>
      <c r="C472" s="320"/>
      <c r="D472" s="159">
        <f>PRODUCT(Лист1!G163,$A$285)</f>
        <v>0.3664</v>
      </c>
      <c r="E472" s="295">
        <f>Лист1!H163</f>
        <v>0</v>
      </c>
      <c r="F472" s="233">
        <f t="shared" si="18"/>
        <v>0</v>
      </c>
    </row>
    <row r="473" spans="1:6" hidden="1" x14ac:dyDescent="0.25">
      <c r="A473" s="200" t="str">
        <f ca="1">'таланты+инициативы0,2672'!A423</f>
        <v>Обучение персонала</v>
      </c>
      <c r="B473" s="159" t="s">
        <v>84</v>
      </c>
      <c r="C473" s="320"/>
      <c r="D473" s="159">
        <f>PRODUCT(Лист1!G164,$A$285)</f>
        <v>0.3664</v>
      </c>
      <c r="E473" s="295">
        <f>Лист1!H164</f>
        <v>0</v>
      </c>
      <c r="F473" s="233">
        <f t="shared" si="18"/>
        <v>0</v>
      </c>
    </row>
    <row r="474" spans="1:6" hidden="1" x14ac:dyDescent="0.25">
      <c r="A474" s="200" t="str">
        <f ca="1">'таланты+инициативы0,2672'!A424</f>
        <v>Переподготовка</v>
      </c>
      <c r="B474" s="159" t="s">
        <v>84</v>
      </c>
      <c r="C474" s="320"/>
      <c r="D474" s="159">
        <f>PRODUCT(Лист1!G165,$A$285)</f>
        <v>0.3664</v>
      </c>
      <c r="E474" s="295">
        <f>Лист1!H165</f>
        <v>0</v>
      </c>
      <c r="F474" s="233">
        <f t="shared" si="18"/>
        <v>0</v>
      </c>
    </row>
    <row r="475" spans="1:6" hidden="1" x14ac:dyDescent="0.25">
      <c r="A475" s="200" t="str">
        <f ca="1">'таланты+инициативы0,2672'!A425</f>
        <v>Пиломатериал</v>
      </c>
      <c r="B475" s="159" t="s">
        <v>84</v>
      </c>
      <c r="C475" s="321"/>
      <c r="D475" s="159">
        <f>PRODUCT(Лист1!G166,$A$285)</f>
        <v>0.3664</v>
      </c>
      <c r="E475" s="295">
        <f>Лист1!H166</f>
        <v>0</v>
      </c>
      <c r="F475" s="233">
        <f t="shared" si="18"/>
        <v>0</v>
      </c>
    </row>
    <row r="476" spans="1:6" hidden="1" x14ac:dyDescent="0.25">
      <c r="A476" s="200" t="str">
        <f ca="1">'таланты+инициативы0,2672'!A426</f>
        <v>Тонеры для картриджей Kyocera</v>
      </c>
      <c r="B476" s="159" t="s">
        <v>84</v>
      </c>
      <c r="C476" s="321"/>
      <c r="D476" s="159">
        <f>PRODUCT(Лист1!G167,$A$285)</f>
        <v>0.3664</v>
      </c>
      <c r="E476" s="295">
        <f>Лист1!H167</f>
        <v>0</v>
      </c>
      <c r="F476" s="233">
        <f t="shared" si="18"/>
        <v>0</v>
      </c>
    </row>
    <row r="477" spans="1:6" hidden="1" x14ac:dyDescent="0.25">
      <c r="A477" s="200" t="str">
        <f ca="1">'таланты+инициативы0,2672'!A427</f>
        <v>Комплект тонеров для цветного принтера Canon</v>
      </c>
      <c r="B477" s="159" t="s">
        <v>84</v>
      </c>
      <c r="C477" s="321"/>
      <c r="D477" s="159">
        <f>PRODUCT(Лист1!G168,$A$285)</f>
        <v>0.3664</v>
      </c>
      <c r="E477" s="295">
        <f>Лист1!H168</f>
        <v>0</v>
      </c>
      <c r="F477" s="233">
        <f t="shared" si="18"/>
        <v>0</v>
      </c>
    </row>
    <row r="478" spans="1:6" hidden="1" x14ac:dyDescent="0.25">
      <c r="A478" s="200" t="str">
        <f ca="1">'таланты+инициативы0,2672'!A428</f>
        <v>Комплект тонера для цветного принтера Hp</v>
      </c>
      <c r="B478" s="159" t="s">
        <v>84</v>
      </c>
      <c r="C478" s="321"/>
      <c r="D478" s="159">
        <f>PRODUCT(Лист1!G169,$A$285)</f>
        <v>0.3664</v>
      </c>
      <c r="E478" s="295">
        <f>Лист1!H169</f>
        <v>0</v>
      </c>
      <c r="F478" s="233">
        <f t="shared" si="18"/>
        <v>0</v>
      </c>
    </row>
    <row r="479" spans="1:6" hidden="1" x14ac:dyDescent="0.25">
      <c r="A479" s="200" t="str">
        <f ca="1">'таланты+инициативы0,2672'!A429</f>
        <v>Флеш накопители  16 гб</v>
      </c>
      <c r="B479" s="159" t="s">
        <v>84</v>
      </c>
      <c r="C479" s="321"/>
      <c r="D479" s="159">
        <f>PRODUCT(Лист1!G170,$A$285)</f>
        <v>0.3664</v>
      </c>
      <c r="E479" s="295">
        <f>Лист1!H170</f>
        <v>0</v>
      </c>
      <c r="F479" s="233">
        <f t="shared" si="18"/>
        <v>0</v>
      </c>
    </row>
    <row r="480" spans="1:6" hidden="1" x14ac:dyDescent="0.25">
      <c r="A480" s="200" t="str">
        <f ca="1">'таланты+инициативы0,2672'!A430</f>
        <v>Флеш накопители  64 гб</v>
      </c>
      <c r="B480" s="159" t="s">
        <v>84</v>
      </c>
      <c r="C480" s="321"/>
      <c r="D480" s="159">
        <f>PRODUCT(Лист1!G171,$A$285)</f>
        <v>0.3664</v>
      </c>
      <c r="E480" s="295">
        <f>Лист1!H171</f>
        <v>0</v>
      </c>
      <c r="F480" s="233">
        <f t="shared" si="18"/>
        <v>0</v>
      </c>
    </row>
    <row r="481" spans="1:6" hidden="1" x14ac:dyDescent="0.25">
      <c r="A481" s="200" t="str">
        <f ca="1">'таланты+инициативы0,2672'!A431</f>
        <v>Обучение персонала</v>
      </c>
      <c r="B481" s="159" t="s">
        <v>84</v>
      </c>
      <c r="C481" s="321"/>
      <c r="D481" s="159">
        <f>PRODUCT(Лист1!G172,$A$285)</f>
        <v>0.3664</v>
      </c>
      <c r="E481" s="295">
        <f>Лист1!H172</f>
        <v>0</v>
      </c>
      <c r="F481" s="233">
        <f t="shared" si="18"/>
        <v>0</v>
      </c>
    </row>
    <row r="482" spans="1:6" hidden="1" x14ac:dyDescent="0.25">
      <c r="A482" s="200" t="str">
        <f ca="1">'таланты+инициативы0,2672'!A432</f>
        <v>Переподготовка</v>
      </c>
      <c r="B482" s="159" t="s">
        <v>84</v>
      </c>
      <c r="C482" s="321"/>
      <c r="D482" s="159">
        <f>PRODUCT(Лист1!G173,$A$285)</f>
        <v>0.3664</v>
      </c>
      <c r="E482" s="295">
        <f>Лист1!H173</f>
        <v>0</v>
      </c>
      <c r="F482" s="233">
        <f t="shared" si="18"/>
        <v>0</v>
      </c>
    </row>
    <row r="483" spans="1:6" hidden="1" x14ac:dyDescent="0.25">
      <c r="A483" s="200" t="str">
        <f ca="1">'таланты+инициативы0,2672'!A433</f>
        <v>Пиломатериал</v>
      </c>
      <c r="B483" s="159" t="s">
        <v>84</v>
      </c>
      <c r="C483" s="321"/>
      <c r="D483" s="159">
        <f>PRODUCT(Лист1!G174,$A$285)</f>
        <v>0.3664</v>
      </c>
      <c r="E483" s="295">
        <f>Лист1!H174</f>
        <v>0</v>
      </c>
      <c r="F483" s="233">
        <f t="shared" si="18"/>
        <v>0</v>
      </c>
    </row>
    <row r="484" spans="1:6" hidden="1" x14ac:dyDescent="0.25">
      <c r="A484" s="200" t="str">
        <f ca="1">'таланты+инициативы0,2672'!A434</f>
        <v>Тонеры для картриджей Kyocera</v>
      </c>
      <c r="B484" s="159" t="s">
        <v>84</v>
      </c>
      <c r="C484" s="321"/>
      <c r="D484" s="159">
        <f>PRODUCT(Лист1!G175,$A$285)</f>
        <v>0.3664</v>
      </c>
      <c r="E484" s="295">
        <f>Лист1!H175</f>
        <v>0</v>
      </c>
      <c r="F484" s="233">
        <f t="shared" si="18"/>
        <v>0</v>
      </c>
    </row>
    <row r="485" spans="1:6" hidden="1" x14ac:dyDescent="0.25">
      <c r="A485" s="200" t="str">
        <f ca="1">'таланты+инициативы0,2672'!A435</f>
        <v>Комплект тонеров для цветного принтера Canon</v>
      </c>
      <c r="B485" s="159" t="s">
        <v>84</v>
      </c>
      <c r="C485" s="321"/>
      <c r="D485" s="159">
        <f>PRODUCT(Лист1!G176,$A$285)</f>
        <v>0.3664</v>
      </c>
      <c r="E485" s="295">
        <f>Лист1!H176</f>
        <v>0</v>
      </c>
      <c r="F485" s="233">
        <f t="shared" si="18"/>
        <v>0</v>
      </c>
    </row>
    <row r="486" spans="1:6" hidden="1" x14ac:dyDescent="0.25">
      <c r="A486" s="200" t="str">
        <f ca="1">'таланты+инициативы0,2672'!A436</f>
        <v>Комплект тонера для цветного принтера Hp</v>
      </c>
      <c r="B486" s="159" t="s">
        <v>84</v>
      </c>
      <c r="C486" s="321"/>
      <c r="D486" s="159">
        <f>PRODUCT(Лист1!G177,$A$285)</f>
        <v>0.3664</v>
      </c>
      <c r="E486" s="295">
        <f>Лист1!H177</f>
        <v>0</v>
      </c>
      <c r="F486" s="233">
        <f t="shared" si="18"/>
        <v>0</v>
      </c>
    </row>
    <row r="487" spans="1:6" hidden="1" x14ac:dyDescent="0.25">
      <c r="A487" s="200" t="str">
        <f ca="1">'таланты+инициативы0,2672'!A437</f>
        <v>Флеш накопители  16 гб</v>
      </c>
      <c r="B487" s="159" t="s">
        <v>84</v>
      </c>
      <c r="C487" s="321"/>
      <c r="D487" s="159">
        <f>PRODUCT(Лист1!G178,$A$285)</f>
        <v>0.3664</v>
      </c>
      <c r="E487" s="295">
        <f>Лист1!H178</f>
        <v>0</v>
      </c>
      <c r="F487" s="233">
        <f t="shared" si="18"/>
        <v>0</v>
      </c>
    </row>
    <row r="488" spans="1:6" hidden="1" x14ac:dyDescent="0.25">
      <c r="A488" s="200" t="str">
        <f ca="1">'таланты+инициативы0,2672'!A438</f>
        <v>Флеш накопители  64 гб</v>
      </c>
      <c r="B488" s="159" t="s">
        <v>84</v>
      </c>
      <c r="C488" s="321"/>
      <c r="D488" s="159">
        <f>PRODUCT(Лист1!G179,$A$285)</f>
        <v>0.3664</v>
      </c>
      <c r="E488" s="295">
        <f>Лист1!H179</f>
        <v>0</v>
      </c>
      <c r="F488" s="233">
        <f t="shared" si="18"/>
        <v>0</v>
      </c>
    </row>
    <row r="489" spans="1:6" hidden="1" x14ac:dyDescent="0.25">
      <c r="A489" s="200" t="str">
        <f ca="1">'таланты+инициативы0,2672'!A439</f>
        <v>Обучение персонала</v>
      </c>
      <c r="B489" s="159" t="s">
        <v>84</v>
      </c>
      <c r="C489" s="321"/>
      <c r="D489" s="159">
        <f>PRODUCT(Лист1!G180,$A$285)</f>
        <v>0.3664</v>
      </c>
      <c r="E489" s="295">
        <f>Лист1!H180</f>
        <v>0</v>
      </c>
      <c r="F489" s="233">
        <f t="shared" si="18"/>
        <v>0</v>
      </c>
    </row>
    <row r="490" spans="1:6" hidden="1" x14ac:dyDescent="0.25">
      <c r="A490" s="200" t="str">
        <f ca="1">'таланты+инициативы0,2672'!A440</f>
        <v>Переподготовка</v>
      </c>
      <c r="B490" s="159" t="s">
        <v>84</v>
      </c>
      <c r="C490" s="321"/>
      <c r="D490" s="159">
        <f>PRODUCT(Лист1!G181,$A$285)</f>
        <v>0.3664</v>
      </c>
      <c r="E490" s="295">
        <f>Лист1!H181</f>
        <v>0</v>
      </c>
      <c r="F490" s="233">
        <f t="shared" si="18"/>
        <v>0</v>
      </c>
    </row>
    <row r="491" spans="1:6" hidden="1" x14ac:dyDescent="0.25">
      <c r="A491" s="200" t="str">
        <f ca="1">'таланты+инициативы0,2672'!A441</f>
        <v>Пиломатериал</v>
      </c>
      <c r="B491" s="159" t="s">
        <v>84</v>
      </c>
      <c r="C491" s="321"/>
      <c r="D491" s="159">
        <f>PRODUCT(Лист1!G182,$A$285)</f>
        <v>0.3664</v>
      </c>
      <c r="E491" s="295">
        <f>Лист1!H182</f>
        <v>0</v>
      </c>
      <c r="F491" s="233">
        <f t="shared" si="18"/>
        <v>0</v>
      </c>
    </row>
    <row r="492" spans="1:6" hidden="1" x14ac:dyDescent="0.25">
      <c r="A492" s="200" t="str">
        <f ca="1">'таланты+инициативы0,2672'!A442</f>
        <v>Тонеры для картриджей Kyocera</v>
      </c>
      <c r="B492" s="159" t="s">
        <v>84</v>
      </c>
      <c r="C492" s="321"/>
      <c r="D492" s="159">
        <f>PRODUCT(Лист1!G183,$A$285)</f>
        <v>0.3664</v>
      </c>
      <c r="E492" s="295">
        <f>Лист1!H183</f>
        <v>0</v>
      </c>
      <c r="F492" s="233">
        <f t="shared" si="18"/>
        <v>0</v>
      </c>
    </row>
    <row r="493" spans="1:6" hidden="1" x14ac:dyDescent="0.25">
      <c r="A493" s="200" t="str">
        <f ca="1">'таланты+инициативы0,2672'!A443</f>
        <v>Комплект тонеров для цветного принтера Canon</v>
      </c>
      <c r="B493" s="159" t="s">
        <v>84</v>
      </c>
      <c r="C493" s="321"/>
      <c r="D493" s="159">
        <f>PRODUCT(Лист1!G184,$A$285)</f>
        <v>0.3664</v>
      </c>
      <c r="E493" s="295">
        <f>Лист1!H184</f>
        <v>0</v>
      </c>
      <c r="F493" s="233">
        <f t="shared" si="18"/>
        <v>0</v>
      </c>
    </row>
    <row r="494" spans="1:6" hidden="1" x14ac:dyDescent="0.25">
      <c r="A494" s="200" t="str">
        <f ca="1">'таланты+инициативы0,2672'!A444</f>
        <v>Комплект тонера для цветного принтера Hp</v>
      </c>
      <c r="B494" s="159" t="s">
        <v>84</v>
      </c>
      <c r="C494" s="321"/>
      <c r="D494" s="159">
        <f>PRODUCT(Лист1!G185,$A$285)</f>
        <v>0.3664</v>
      </c>
      <c r="E494" s="295">
        <f>Лист1!H185</f>
        <v>0</v>
      </c>
      <c r="F494" s="233">
        <f t="shared" si="18"/>
        <v>0</v>
      </c>
    </row>
    <row r="495" spans="1:6" hidden="1" x14ac:dyDescent="0.25">
      <c r="A495" s="200" t="str">
        <f ca="1">'таланты+инициативы0,2672'!A445</f>
        <v>Флеш накопители  16 гб</v>
      </c>
      <c r="B495" s="159" t="s">
        <v>84</v>
      </c>
      <c r="C495" s="321"/>
      <c r="D495" s="159">
        <f>PRODUCT(Лист1!G186,$A$285)</f>
        <v>0.3664</v>
      </c>
      <c r="E495" s="295">
        <f>Лист1!H186</f>
        <v>0</v>
      </c>
      <c r="F495" s="233">
        <f t="shared" si="18"/>
        <v>0</v>
      </c>
    </row>
    <row r="496" spans="1:6" hidden="1" x14ac:dyDescent="0.25">
      <c r="A496" s="200" t="str">
        <f ca="1">'таланты+инициативы0,2672'!A446</f>
        <v>Флеш накопители  64 гб</v>
      </c>
      <c r="B496" s="159" t="s">
        <v>84</v>
      </c>
      <c r="C496" s="321"/>
      <c r="D496" s="159">
        <f>PRODUCT(Лист1!G187,$A$285)</f>
        <v>0.3664</v>
      </c>
      <c r="E496" s="295">
        <f>Лист1!H187</f>
        <v>0</v>
      </c>
      <c r="F496" s="233">
        <f t="shared" si="18"/>
        <v>0</v>
      </c>
    </row>
    <row r="497" spans="1:6" hidden="1" x14ac:dyDescent="0.25">
      <c r="A497" s="200" t="str">
        <f ca="1">'таланты+инициативы0,2672'!A447</f>
        <v>Обучение персонала</v>
      </c>
      <c r="B497" s="159" t="s">
        <v>84</v>
      </c>
      <c r="C497" s="321"/>
      <c r="D497" s="159">
        <f>PRODUCT(Лист1!G188,$A$285)</f>
        <v>0.3664</v>
      </c>
      <c r="E497" s="295">
        <f>Лист1!H188</f>
        <v>0</v>
      </c>
      <c r="F497" s="233">
        <f t="shared" si="18"/>
        <v>0</v>
      </c>
    </row>
    <row r="498" spans="1:6" hidden="1" x14ac:dyDescent="0.25">
      <c r="A498" s="200" t="str">
        <f ca="1">'таланты+инициативы0,2672'!A448</f>
        <v>Переподготовка</v>
      </c>
      <c r="B498" s="159" t="s">
        <v>84</v>
      </c>
      <c r="C498" s="321"/>
      <c r="D498" s="159">
        <f>PRODUCT(Лист1!G189,$A$285)</f>
        <v>0.3664</v>
      </c>
      <c r="E498" s="295">
        <f>Лист1!H189</f>
        <v>0</v>
      </c>
      <c r="F498" s="233">
        <f t="shared" si="18"/>
        <v>0</v>
      </c>
    </row>
    <row r="499" spans="1:6" hidden="1" x14ac:dyDescent="0.25">
      <c r="A499" s="200" t="str">
        <f ca="1">'таланты+инициативы0,2672'!A449</f>
        <v>Пиломатериал</v>
      </c>
      <c r="B499" s="159" t="s">
        <v>84</v>
      </c>
      <c r="C499" s="321"/>
      <c r="D499" s="159">
        <f>PRODUCT(Лист1!G190,$A$285)</f>
        <v>0.3664</v>
      </c>
      <c r="E499" s="295">
        <f>Лист1!H190</f>
        <v>0</v>
      </c>
      <c r="F499" s="233">
        <f t="shared" si="18"/>
        <v>0</v>
      </c>
    </row>
    <row r="500" spans="1:6" hidden="1" x14ac:dyDescent="0.25">
      <c r="A500" s="200" t="str">
        <f ca="1">'таланты+инициативы0,2672'!A450</f>
        <v>Тонеры для картриджей Kyocera</v>
      </c>
      <c r="B500" s="159" t="s">
        <v>84</v>
      </c>
      <c r="C500" s="321"/>
      <c r="D500" s="159">
        <f>PRODUCT(Лист1!G191,$A$285)</f>
        <v>0.3664</v>
      </c>
      <c r="E500" s="295">
        <f>Лист1!H191</f>
        <v>0</v>
      </c>
      <c r="F500" s="233">
        <f t="shared" si="18"/>
        <v>0</v>
      </c>
    </row>
    <row r="501" spans="1:6" hidden="1" x14ac:dyDescent="0.25">
      <c r="A501" s="200" t="str">
        <f ca="1">'таланты+инициативы0,2672'!A451</f>
        <v>Комплект тонеров для цветного принтера Canon</v>
      </c>
      <c r="B501" s="159" t="s">
        <v>84</v>
      </c>
      <c r="C501" s="321"/>
      <c r="D501" s="159">
        <f>PRODUCT(Лист1!G192,$A$285)</f>
        <v>0.3664</v>
      </c>
      <c r="E501" s="295">
        <f>Лист1!H192</f>
        <v>0</v>
      </c>
      <c r="F501" s="233">
        <f t="shared" si="18"/>
        <v>0</v>
      </c>
    </row>
    <row r="502" spans="1:6" hidden="1" x14ac:dyDescent="0.25">
      <c r="A502" s="200" t="str">
        <f ca="1">'таланты+инициативы0,2672'!A452</f>
        <v>Комплект тонера для цветного принтера Hp</v>
      </c>
      <c r="B502" s="159" t="s">
        <v>84</v>
      </c>
      <c r="C502" s="321"/>
      <c r="D502" s="159">
        <f>PRODUCT(Лист1!G193,$A$285)</f>
        <v>0.3664</v>
      </c>
      <c r="E502" s="295">
        <f>Лист1!H193</f>
        <v>0</v>
      </c>
      <c r="F502" s="233">
        <f t="shared" si="18"/>
        <v>0</v>
      </c>
    </row>
    <row r="503" spans="1:6" hidden="1" x14ac:dyDescent="0.25">
      <c r="A503" s="200" t="str">
        <f ca="1">'таланты+инициативы0,2672'!A453</f>
        <v>Флеш накопители  16 гб</v>
      </c>
      <c r="B503" s="159" t="s">
        <v>84</v>
      </c>
      <c r="C503" s="321"/>
      <c r="D503" s="159">
        <f>PRODUCT(Лист1!G194,$A$285)</f>
        <v>0.3664</v>
      </c>
      <c r="E503" s="295">
        <f>Лист1!H194</f>
        <v>0</v>
      </c>
      <c r="F503" s="233">
        <f t="shared" si="18"/>
        <v>0</v>
      </c>
    </row>
    <row r="504" spans="1:6" hidden="1" x14ac:dyDescent="0.25">
      <c r="A504" s="200" t="str">
        <f ca="1">'таланты+инициативы0,2672'!A454</f>
        <v>Флеш накопители  64 гб</v>
      </c>
      <c r="B504" s="159" t="s">
        <v>84</v>
      </c>
      <c r="C504" s="321"/>
      <c r="D504" s="159">
        <f>PRODUCT(Лист1!G195,$A$285)</f>
        <v>0.3664</v>
      </c>
      <c r="E504" s="295">
        <f>Лист1!H195</f>
        <v>0</v>
      </c>
      <c r="F504" s="233">
        <f t="shared" si="18"/>
        <v>0</v>
      </c>
    </row>
    <row r="505" spans="1:6" hidden="1" x14ac:dyDescent="0.25">
      <c r="A505" s="200" t="str">
        <f ca="1">'таланты+инициативы0,2672'!A455</f>
        <v>Обучение персонала</v>
      </c>
      <c r="B505" s="159" t="s">
        <v>84</v>
      </c>
      <c r="C505" s="321"/>
      <c r="D505" s="159">
        <f>PRODUCT(Лист1!G196,$A$285)</f>
        <v>0.3664</v>
      </c>
      <c r="E505" s="295">
        <f>Лист1!H196</f>
        <v>0</v>
      </c>
      <c r="F505" s="233">
        <f t="shared" si="18"/>
        <v>0</v>
      </c>
    </row>
    <row r="506" spans="1:6" hidden="1" x14ac:dyDescent="0.25">
      <c r="A506" s="200" t="str">
        <f ca="1">'таланты+инициативы0,2672'!A456</f>
        <v>Переподготовка</v>
      </c>
      <c r="B506" s="159" t="s">
        <v>84</v>
      </c>
      <c r="C506" s="321"/>
      <c r="D506" s="159">
        <f>PRODUCT(Лист1!G197,$A$285)</f>
        <v>0.3664</v>
      </c>
      <c r="E506" s="295">
        <f>Лист1!H197</f>
        <v>0</v>
      </c>
      <c r="F506" s="233">
        <f t="shared" si="18"/>
        <v>0</v>
      </c>
    </row>
    <row r="507" spans="1:6" hidden="1" x14ac:dyDescent="0.25">
      <c r="A507" s="200" t="str">
        <f ca="1">'таланты+инициативы0,2672'!A457</f>
        <v>Пиломатериал</v>
      </c>
      <c r="B507" s="159" t="s">
        <v>84</v>
      </c>
      <c r="C507" s="321"/>
      <c r="D507" s="159">
        <f>PRODUCT(Лист1!G198,$A$285)</f>
        <v>0.3664</v>
      </c>
      <c r="E507" s="295">
        <f>Лист1!H198</f>
        <v>0</v>
      </c>
      <c r="F507" s="233">
        <f t="shared" si="18"/>
        <v>0</v>
      </c>
    </row>
    <row r="508" spans="1:6" hidden="1" x14ac:dyDescent="0.25">
      <c r="A508" s="200" t="str">
        <f ca="1">'таланты+инициативы0,2672'!A458</f>
        <v>Тонеры для картриджей Kyocera</v>
      </c>
      <c r="B508" s="159" t="s">
        <v>84</v>
      </c>
      <c r="C508" s="321"/>
      <c r="D508" s="159">
        <f>PRODUCT(Лист1!G199,$A$285)</f>
        <v>0.3664</v>
      </c>
      <c r="E508" s="295">
        <f>Лист1!H199</f>
        <v>0</v>
      </c>
      <c r="F508" s="233">
        <f t="shared" si="18"/>
        <v>0</v>
      </c>
    </row>
    <row r="509" spans="1:6" hidden="1" x14ac:dyDescent="0.25">
      <c r="A509" s="200" t="str">
        <f ca="1">'таланты+инициативы0,2672'!A459</f>
        <v>Комплект тонеров для цветного принтера Canon</v>
      </c>
      <c r="B509" s="159" t="s">
        <v>84</v>
      </c>
      <c r="C509" s="321"/>
      <c r="D509" s="159">
        <f>PRODUCT(Лист1!G200,$A$285)</f>
        <v>0.3664</v>
      </c>
      <c r="E509" s="295">
        <f>Лист1!H200</f>
        <v>0</v>
      </c>
      <c r="F509" s="233">
        <f t="shared" si="18"/>
        <v>0</v>
      </c>
    </row>
    <row r="510" spans="1:6" hidden="1" x14ac:dyDescent="0.25">
      <c r="A510" s="200" t="str">
        <f ca="1">'таланты+инициативы0,2672'!A460</f>
        <v>Комплект тонера для цветного принтера Hp</v>
      </c>
      <c r="B510" s="159" t="s">
        <v>84</v>
      </c>
      <c r="C510" s="321"/>
      <c r="D510" s="159">
        <f>PRODUCT(Лист1!G201,$A$285)</f>
        <v>0.3664</v>
      </c>
      <c r="E510" s="295">
        <f>Лист1!H201</f>
        <v>0</v>
      </c>
      <c r="F510" s="233">
        <f t="shared" si="18"/>
        <v>0</v>
      </c>
    </row>
    <row r="511" spans="1:6" hidden="1" x14ac:dyDescent="0.25">
      <c r="A511" s="200" t="str">
        <f ca="1">'таланты+инициативы0,2672'!A461</f>
        <v>Флеш накопители  16 гб</v>
      </c>
      <c r="B511" s="159" t="s">
        <v>84</v>
      </c>
      <c r="C511" s="321"/>
      <c r="D511" s="159">
        <f>PRODUCT(Лист1!G202,$A$285)</f>
        <v>0.3664</v>
      </c>
      <c r="E511" s="295">
        <f>Лист1!H202</f>
        <v>0</v>
      </c>
      <c r="F511" s="233">
        <f t="shared" si="18"/>
        <v>0</v>
      </c>
    </row>
    <row r="512" spans="1:6" hidden="1" x14ac:dyDescent="0.25">
      <c r="A512" s="200" t="str">
        <f ca="1">'таланты+инициативы0,2672'!A462</f>
        <v>Флеш накопители  64 гб</v>
      </c>
      <c r="B512" s="159" t="s">
        <v>84</v>
      </c>
      <c r="C512" s="321"/>
      <c r="D512" s="159">
        <f>PRODUCT(Лист1!G203,$A$285)</f>
        <v>0.3664</v>
      </c>
      <c r="E512" s="295">
        <f>Лист1!H203</f>
        <v>0</v>
      </c>
      <c r="F512" s="233">
        <f t="shared" si="18"/>
        <v>0</v>
      </c>
    </row>
    <row r="513" spans="1:6" hidden="1" x14ac:dyDescent="0.25">
      <c r="A513" s="200" t="str">
        <f ca="1">'таланты+инициативы0,2672'!A463</f>
        <v>Обучение персонала</v>
      </c>
      <c r="B513" s="159" t="s">
        <v>84</v>
      </c>
      <c r="C513" s="321"/>
      <c r="D513" s="159">
        <f>PRODUCT(Лист1!G204,$A$285)</f>
        <v>0.3664</v>
      </c>
      <c r="E513" s="295">
        <f>Лист1!H204</f>
        <v>0</v>
      </c>
      <c r="F513" s="233">
        <f t="shared" si="18"/>
        <v>0</v>
      </c>
    </row>
    <row r="514" spans="1:6" hidden="1" x14ac:dyDescent="0.25">
      <c r="A514" s="200" t="str">
        <f ca="1">'таланты+инициативы0,2672'!A464</f>
        <v>Переподготовка</v>
      </c>
      <c r="B514" s="159" t="s">
        <v>84</v>
      </c>
      <c r="C514" s="321"/>
      <c r="D514" s="159">
        <f>PRODUCT(Лист1!G205,$A$285)</f>
        <v>0.3664</v>
      </c>
      <c r="E514" s="295">
        <f>Лист1!H205</f>
        <v>0</v>
      </c>
      <c r="F514" s="233">
        <f t="shared" si="18"/>
        <v>0</v>
      </c>
    </row>
    <row r="515" spans="1:6" hidden="1" x14ac:dyDescent="0.25">
      <c r="A515" s="200" t="str">
        <f ca="1">'таланты+инициативы0,2672'!A465</f>
        <v>Пиломатериал</v>
      </c>
      <c r="B515" s="159" t="s">
        <v>84</v>
      </c>
      <c r="C515" s="321"/>
      <c r="D515" s="159">
        <f>PRODUCT(Лист1!G206,$A$285)</f>
        <v>0.3664</v>
      </c>
      <c r="E515" s="295">
        <f>Лист1!H206</f>
        <v>0</v>
      </c>
      <c r="F515" s="233">
        <f t="shared" si="18"/>
        <v>0</v>
      </c>
    </row>
    <row r="516" spans="1:6" hidden="1" x14ac:dyDescent="0.25">
      <c r="A516" s="200" t="str">
        <f ca="1">'таланты+инициативы0,2672'!A466</f>
        <v>Тонеры для картриджей Kyocera</v>
      </c>
      <c r="B516" s="159" t="s">
        <v>84</v>
      </c>
      <c r="C516" s="321"/>
      <c r="D516" s="159">
        <f>PRODUCT(Лист1!G207,$A$285)</f>
        <v>0.3664</v>
      </c>
      <c r="E516" s="295">
        <f>Лист1!H207</f>
        <v>0</v>
      </c>
      <c r="F516" s="233">
        <f t="shared" si="18"/>
        <v>0</v>
      </c>
    </row>
    <row r="517" spans="1:6" hidden="1" x14ac:dyDescent="0.25">
      <c r="A517" s="200" t="str">
        <f ca="1">'таланты+инициативы0,2672'!A467</f>
        <v>Комплект тонеров для цветного принтера Canon</v>
      </c>
      <c r="B517" s="159" t="s">
        <v>84</v>
      </c>
      <c r="C517" s="321"/>
      <c r="D517" s="159">
        <f>PRODUCT(Лист1!G208,$A$285)</f>
        <v>0.3664</v>
      </c>
      <c r="E517" s="295">
        <f>Лист1!H208</f>
        <v>0</v>
      </c>
      <c r="F517" s="233">
        <f t="shared" si="18"/>
        <v>0</v>
      </c>
    </row>
    <row r="518" spans="1:6" hidden="1" x14ac:dyDescent="0.25">
      <c r="A518" s="200" t="str">
        <f ca="1">'таланты+инициативы0,2672'!A468</f>
        <v>Комплект тонера для цветного принтера Hp</v>
      </c>
      <c r="B518" s="159" t="s">
        <v>84</v>
      </c>
      <c r="C518" s="321"/>
      <c r="D518" s="159">
        <f>PRODUCT(Лист1!G209,$A$285)</f>
        <v>0.3664</v>
      </c>
      <c r="E518" s="295">
        <f>Лист1!H209</f>
        <v>0</v>
      </c>
      <c r="F518" s="233">
        <f t="shared" si="18"/>
        <v>0</v>
      </c>
    </row>
    <row r="519" spans="1:6" hidden="1" x14ac:dyDescent="0.25">
      <c r="A519" s="200" t="str">
        <f ca="1">'таланты+инициативы0,2672'!A469</f>
        <v>Флеш накопители  16 гб</v>
      </c>
      <c r="B519" s="159" t="s">
        <v>84</v>
      </c>
      <c r="C519" s="321"/>
      <c r="D519" s="159">
        <f>PRODUCT(Лист1!G210,$A$285)</f>
        <v>0.3664</v>
      </c>
      <c r="E519" s="295">
        <f>Лист1!H210</f>
        <v>0</v>
      </c>
      <c r="F519" s="233">
        <f t="shared" si="18"/>
        <v>0</v>
      </c>
    </row>
    <row r="520" spans="1:6" hidden="1" x14ac:dyDescent="0.25">
      <c r="A520" s="200" t="str">
        <f ca="1">'таланты+инициативы0,2672'!A470</f>
        <v>Флеш накопители  64 гб</v>
      </c>
      <c r="B520" s="159" t="s">
        <v>84</v>
      </c>
      <c r="C520" s="321"/>
      <c r="D520" s="159">
        <f>PRODUCT(Лист1!G211,$A$285)</f>
        <v>0.3664</v>
      </c>
      <c r="E520" s="295">
        <f>Лист1!H211</f>
        <v>0</v>
      </c>
      <c r="F520" s="233">
        <f t="shared" si="18"/>
        <v>0</v>
      </c>
    </row>
    <row r="521" spans="1:6" hidden="1" x14ac:dyDescent="0.25">
      <c r="A521" s="200" t="str">
        <f ca="1">'таланты+инициативы0,2672'!A471</f>
        <v>Обучение персонала</v>
      </c>
      <c r="B521" s="159" t="s">
        <v>84</v>
      </c>
      <c r="C521" s="321"/>
      <c r="D521" s="159">
        <f>PRODUCT(Лист1!G212,$A$285)</f>
        <v>0.3664</v>
      </c>
      <c r="E521" s="295">
        <f>Лист1!H212</f>
        <v>0</v>
      </c>
      <c r="F521" s="233">
        <f t="shared" si="18"/>
        <v>0</v>
      </c>
    </row>
    <row r="522" spans="1:6" hidden="1" x14ac:dyDescent="0.25">
      <c r="A522" s="200" t="str">
        <f ca="1">'таланты+инициативы0,2672'!A472</f>
        <v>Переподготовка</v>
      </c>
      <c r="B522" s="159" t="s">
        <v>84</v>
      </c>
      <c r="C522" s="321"/>
      <c r="D522" s="159">
        <f>PRODUCT(Лист1!G213,$A$285)</f>
        <v>0.3664</v>
      </c>
      <c r="E522" s="295">
        <f>Лист1!H213</f>
        <v>0</v>
      </c>
      <c r="F522" s="233">
        <f t="shared" si="18"/>
        <v>0</v>
      </c>
    </row>
    <row r="523" spans="1:6" hidden="1" x14ac:dyDescent="0.25">
      <c r="A523" s="200" t="str">
        <f ca="1">'таланты+инициативы0,2672'!A473</f>
        <v>Пиломатериал</v>
      </c>
      <c r="B523" s="159" t="s">
        <v>84</v>
      </c>
      <c r="C523" s="320"/>
      <c r="D523" s="159">
        <f>PRODUCT(Лист1!G214,$A$285)</f>
        <v>0.3664</v>
      </c>
      <c r="E523" s="295">
        <f>Лист1!H214</f>
        <v>0</v>
      </c>
      <c r="F523" s="233">
        <f t="shared" si="18"/>
        <v>0</v>
      </c>
    </row>
    <row r="524" spans="1:6" hidden="1" x14ac:dyDescent="0.25">
      <c r="A524" s="200" t="str">
        <f ca="1">'таланты+инициативы0,2672'!A474</f>
        <v>Тонеры для картриджей Kyocera</v>
      </c>
      <c r="B524" s="159" t="s">
        <v>84</v>
      </c>
      <c r="C524" s="320"/>
      <c r="D524" s="159">
        <f>PRODUCT(Лист1!G215,$A$285)</f>
        <v>0.3664</v>
      </c>
      <c r="E524" s="295">
        <f>Лист1!H215</f>
        <v>0</v>
      </c>
      <c r="F524" s="233">
        <f t="shared" si="18"/>
        <v>0</v>
      </c>
    </row>
    <row r="525" spans="1:6" hidden="1" x14ac:dyDescent="0.25">
      <c r="A525" s="200" t="str">
        <f ca="1">'таланты+инициативы0,2672'!A475</f>
        <v>Комплект тонеров для цветного принтера Canon</v>
      </c>
      <c r="B525" s="159" t="s">
        <v>84</v>
      </c>
      <c r="C525" s="320"/>
      <c r="D525" s="159">
        <f>PRODUCT(Лист1!G216,$A$285)</f>
        <v>0.3664</v>
      </c>
      <c r="E525" s="295">
        <f>Лист1!H216</f>
        <v>0</v>
      </c>
      <c r="F525" s="233">
        <f t="shared" si="18"/>
        <v>0</v>
      </c>
    </row>
    <row r="526" spans="1:6" hidden="1" x14ac:dyDescent="0.25">
      <c r="A526" s="200" t="str">
        <f ca="1">'таланты+инициативы0,2672'!A476</f>
        <v>Комплект тонера для цветного принтера Hp</v>
      </c>
      <c r="B526" s="159" t="s">
        <v>84</v>
      </c>
      <c r="C526" s="320"/>
      <c r="D526" s="159">
        <f>PRODUCT(Лист1!G217,$A$285)</f>
        <v>0.3664</v>
      </c>
      <c r="E526" s="295">
        <f>Лист1!H217</f>
        <v>0</v>
      </c>
      <c r="F526" s="233">
        <f t="shared" si="18"/>
        <v>0</v>
      </c>
    </row>
    <row r="527" spans="1:6" hidden="1" x14ac:dyDescent="0.25">
      <c r="A527" s="200" t="str">
        <f ca="1">'таланты+инициативы0,2672'!A477</f>
        <v>Флеш накопители  16 гб</v>
      </c>
      <c r="B527" s="159" t="s">
        <v>84</v>
      </c>
      <c r="C527" s="320"/>
      <c r="D527" s="159">
        <f>PRODUCT(Лист1!G218,$A$285)</f>
        <v>0.3664</v>
      </c>
      <c r="E527" s="295">
        <f>Лист1!H218</f>
        <v>0</v>
      </c>
      <c r="F527" s="233">
        <f t="shared" si="18"/>
        <v>0</v>
      </c>
    </row>
    <row r="528" spans="1:6" hidden="1" x14ac:dyDescent="0.25">
      <c r="A528" s="200" t="str">
        <f ca="1">'таланты+инициативы0,2672'!A478</f>
        <v>Флеш накопители  64 гб</v>
      </c>
      <c r="B528" s="159" t="s">
        <v>84</v>
      </c>
      <c r="C528" s="320"/>
      <c r="D528" s="159">
        <f>PRODUCT(Лист1!G219,$A$285)</f>
        <v>0.3664</v>
      </c>
      <c r="E528" s="295">
        <f>Лист1!H219</f>
        <v>0</v>
      </c>
      <c r="F528" s="233">
        <f t="shared" ref="F528:F534" si="19">D528*E528</f>
        <v>0</v>
      </c>
    </row>
    <row r="529" spans="1:6" hidden="1" x14ac:dyDescent="0.25">
      <c r="A529" s="200" t="str">
        <f ca="1">'таланты+инициативы0,2672'!A479</f>
        <v>Обучение персонала</v>
      </c>
      <c r="B529" s="159" t="s">
        <v>84</v>
      </c>
      <c r="C529" s="320"/>
      <c r="D529" s="159">
        <f>PRODUCT(Лист1!G220,$A$285)</f>
        <v>0.3664</v>
      </c>
      <c r="E529" s="295">
        <f>Лист1!H220</f>
        <v>0</v>
      </c>
      <c r="F529" s="233">
        <f t="shared" si="19"/>
        <v>0</v>
      </c>
    </row>
    <row r="530" spans="1:6" hidden="1" x14ac:dyDescent="0.25">
      <c r="A530" s="200" t="str">
        <f ca="1">'таланты+инициативы0,2672'!A480</f>
        <v>Переподготовка</v>
      </c>
      <c r="B530" s="159" t="s">
        <v>84</v>
      </c>
      <c r="C530" s="320"/>
      <c r="D530" s="159">
        <f>PRODUCT(Лист1!G221,$A$285)</f>
        <v>0.3664</v>
      </c>
      <c r="E530" s="295">
        <f>Лист1!H221</f>
        <v>0</v>
      </c>
      <c r="F530" s="233">
        <f t="shared" si="19"/>
        <v>0</v>
      </c>
    </row>
    <row r="531" spans="1:6" hidden="1" x14ac:dyDescent="0.25">
      <c r="A531" s="200" t="str">
        <f ca="1">'таланты+инициативы0,2672'!A481</f>
        <v>Пиломатериал</v>
      </c>
      <c r="B531" s="159" t="s">
        <v>84</v>
      </c>
      <c r="C531" s="320"/>
      <c r="D531" s="159">
        <f>PRODUCT(Лист1!G222,$A$285)</f>
        <v>0.3664</v>
      </c>
      <c r="E531" s="295">
        <f>Лист1!H222</f>
        <v>0</v>
      </c>
      <c r="F531" s="233">
        <f t="shared" si="19"/>
        <v>0</v>
      </c>
    </row>
    <row r="532" spans="1:6" hidden="1" x14ac:dyDescent="0.25">
      <c r="A532" s="200" t="str">
        <f ca="1">'таланты+инициативы0,2672'!A482</f>
        <v>Тонеры для картриджей Kyocera</v>
      </c>
      <c r="B532" s="159" t="s">
        <v>84</v>
      </c>
      <c r="C532" s="320"/>
      <c r="D532" s="159">
        <f>PRODUCT(Лист1!G223,$A$285)</f>
        <v>0.3664</v>
      </c>
      <c r="E532" s="295">
        <f>Лист1!H223</f>
        <v>0</v>
      </c>
      <c r="F532" s="233">
        <f t="shared" si="19"/>
        <v>0</v>
      </c>
    </row>
    <row r="533" spans="1:6" hidden="1" x14ac:dyDescent="0.25">
      <c r="A533" s="200" t="str">
        <f ca="1">'таланты+инициативы0,2672'!A483</f>
        <v>Комплект тонеров для цветного принтера Canon</v>
      </c>
      <c r="B533" s="159" t="s">
        <v>84</v>
      </c>
      <c r="C533" s="320"/>
      <c r="D533" s="159">
        <f>PRODUCT(Лист1!G224,$A$285)</f>
        <v>0.3664</v>
      </c>
      <c r="E533" s="295">
        <f>Лист1!H224</f>
        <v>0</v>
      </c>
      <c r="F533" s="233">
        <f t="shared" si="19"/>
        <v>0</v>
      </c>
    </row>
    <row r="534" spans="1:6" hidden="1" x14ac:dyDescent="0.25">
      <c r="A534" s="200" t="str">
        <f ca="1">'таланты+инициативы0,2672'!A484</f>
        <v>Комплект тонера для цветного принтера Hp</v>
      </c>
      <c r="B534" s="159" t="s">
        <v>84</v>
      </c>
      <c r="C534" s="320"/>
      <c r="D534" s="159">
        <f>PRODUCT(Лист1!G225,$A$285)</f>
        <v>0.3664</v>
      </c>
      <c r="E534" s="295">
        <f>Лист1!H225</f>
        <v>0</v>
      </c>
      <c r="F534" s="233">
        <f t="shared" si="19"/>
        <v>0</v>
      </c>
    </row>
    <row r="535" spans="1:6" hidden="1" x14ac:dyDescent="0.25">
      <c r="A535" s="200" t="str">
        <f ca="1">'таланты+инициативы0,2672'!A485</f>
        <v>Флеш накопители  16 гб</v>
      </c>
      <c r="B535" s="159" t="s">
        <v>84</v>
      </c>
      <c r="C535" s="320"/>
      <c r="D535" s="159">
        <f>PRODUCT(Лист1!G226,$A$285)</f>
        <v>0.3664</v>
      </c>
      <c r="E535" s="295">
        <f>Лист1!H226</f>
        <v>0</v>
      </c>
      <c r="F535" s="233">
        <f t="shared" ref="F535" si="20">D535*E535</f>
        <v>0</v>
      </c>
    </row>
    <row r="536" spans="1:6" ht="18.75" x14ac:dyDescent="0.25">
      <c r="A536" s="711" t="s">
        <v>31</v>
      </c>
      <c r="B536" s="712"/>
      <c r="C536" s="712"/>
      <c r="D536" s="712"/>
      <c r="E536" s="713"/>
      <c r="F536" s="268">
        <f>SUM(F289:F535)</f>
        <v>208366.18300800002</v>
      </c>
    </row>
    <row r="537" spans="1:6" x14ac:dyDescent="0.25">
      <c r="E537" s="158"/>
    </row>
  </sheetData>
  <mergeCells count="144">
    <mergeCell ref="I163:I165"/>
    <mergeCell ref="B166:B167"/>
    <mergeCell ref="D166:D167"/>
    <mergeCell ref="E166:E167"/>
    <mergeCell ref="F166:F167"/>
    <mergeCell ref="G166:G167"/>
    <mergeCell ref="I166:I167"/>
    <mergeCell ref="A166:A167"/>
    <mergeCell ref="F37:F38"/>
    <mergeCell ref="B39:C39"/>
    <mergeCell ref="B40:C40"/>
    <mergeCell ref="B41:C41"/>
    <mergeCell ref="E37:E38"/>
    <mergeCell ref="A174:H174"/>
    <mergeCell ref="A175:A177"/>
    <mergeCell ref="B175:C177"/>
    <mergeCell ref="D175:F175"/>
    <mergeCell ref="D176:D177"/>
    <mergeCell ref="A44:B44"/>
    <mergeCell ref="A45:B45"/>
    <mergeCell ref="A46:B46"/>
    <mergeCell ref="A47:B47"/>
    <mergeCell ref="A48:B48"/>
    <mergeCell ref="A50:F50"/>
    <mergeCell ref="B163:B165"/>
    <mergeCell ref="D163:D165"/>
    <mergeCell ref="E163:F163"/>
    <mergeCell ref="G163:G165"/>
    <mergeCell ref="A161:F161"/>
    <mergeCell ref="E176:E177"/>
    <mergeCell ref="F176:F177"/>
    <mergeCell ref="A172:F172"/>
    <mergeCell ref="H185:H186"/>
    <mergeCell ref="G185:G186"/>
    <mergeCell ref="F185:F186"/>
    <mergeCell ref="E185:E186"/>
    <mergeCell ref="D185:D186"/>
    <mergeCell ref="D184:H184"/>
    <mergeCell ref="A183:H183"/>
    <mergeCell ref="G219:G220"/>
    <mergeCell ref="A208:F208"/>
    <mergeCell ref="B187:C187"/>
    <mergeCell ref="A219:B220"/>
    <mergeCell ref="B184:C186"/>
    <mergeCell ref="A184:A186"/>
    <mergeCell ref="F197:F198"/>
    <mergeCell ref="G228:G229"/>
    <mergeCell ref="G239:G240"/>
    <mergeCell ref="A4:E4"/>
    <mergeCell ref="A5:E5"/>
    <mergeCell ref="A6:E6"/>
    <mergeCell ref="G22:G23"/>
    <mergeCell ref="A226:F226"/>
    <mergeCell ref="A228:A229"/>
    <mergeCell ref="B228:B229"/>
    <mergeCell ref="D228:D229"/>
    <mergeCell ref="E228:E229"/>
    <mergeCell ref="F228:F229"/>
    <mergeCell ref="A206:E206"/>
    <mergeCell ref="A216:F216"/>
    <mergeCell ref="D219:D220"/>
    <mergeCell ref="B36:C38"/>
    <mergeCell ref="D36:E36"/>
    <mergeCell ref="D37:D38"/>
    <mergeCell ref="B178:C178"/>
    <mergeCell ref="A195:F195"/>
    <mergeCell ref="A197:A198"/>
    <mergeCell ref="B197:B198"/>
    <mergeCell ref="D197:D198"/>
    <mergeCell ref="E197:E198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A283:E283"/>
    <mergeCell ref="A247:A248"/>
    <mergeCell ref="B247:B248"/>
    <mergeCell ref="D247:D248"/>
    <mergeCell ref="E247:E248"/>
    <mergeCell ref="F247:F248"/>
    <mergeCell ref="A236:F236"/>
    <mergeCell ref="A237:F237"/>
    <mergeCell ref="A239:A240"/>
    <mergeCell ref="B239:B240"/>
    <mergeCell ref="D239:D240"/>
    <mergeCell ref="E239:E240"/>
    <mergeCell ref="F239:F240"/>
    <mergeCell ref="A245:F245"/>
    <mergeCell ref="A222:B222"/>
    <mergeCell ref="A225:B225"/>
    <mergeCell ref="A536:E536"/>
    <mergeCell ref="B3:G3"/>
    <mergeCell ref="E53:E54"/>
    <mergeCell ref="F53:F54"/>
    <mergeCell ref="A55:B55"/>
    <mergeCell ref="A51:F51"/>
    <mergeCell ref="A53:B54"/>
    <mergeCell ref="D53:D54"/>
    <mergeCell ref="G53:G54"/>
    <mergeCell ref="A284:F284"/>
    <mergeCell ref="A285:F285"/>
    <mergeCell ref="A286:A287"/>
    <mergeCell ref="B286:B287"/>
    <mergeCell ref="D286:D287"/>
    <mergeCell ref="E286:E287"/>
    <mergeCell ref="F286:F287"/>
    <mergeCell ref="A244:F244"/>
    <mergeCell ref="A221:B221"/>
    <mergeCell ref="A35:H35"/>
    <mergeCell ref="A36:A38"/>
    <mergeCell ref="A223:B223"/>
    <mergeCell ref="A224:B224"/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60" max="16383" man="1"/>
    <brk id="23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41"/>
  <sheetViews>
    <sheetView view="pageBreakPreview" workbookViewId="0">
      <selection activeCell="C39" sqref="A39:XFD61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84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07.12. 2022 № 82-ОС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84"/>
    </row>
    <row r="3" spans="1:5" x14ac:dyDescent="0.25">
      <c r="A3" s="685" t="s">
        <v>126</v>
      </c>
      <c r="B3" s="685"/>
      <c r="C3" s="685"/>
      <c r="D3" s="685"/>
      <c r="E3" s="685"/>
    </row>
    <row r="4" spans="1:5" ht="12.6" customHeight="1" x14ac:dyDescent="0.25">
      <c r="A4" s="686" t="s">
        <v>150</v>
      </c>
      <c r="B4" s="686"/>
      <c r="C4" s="686"/>
      <c r="D4" s="686"/>
      <c r="E4" s="686"/>
    </row>
    <row r="5" spans="1:5" ht="45" x14ac:dyDescent="0.25">
      <c r="A5" s="123" t="s">
        <v>127</v>
      </c>
      <c r="B5" s="62" t="s">
        <v>128</v>
      </c>
      <c r="C5" s="123" t="s">
        <v>129</v>
      </c>
      <c r="D5" s="123" t="s">
        <v>130</v>
      </c>
      <c r="E5" s="123" t="s">
        <v>131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19.5" customHeight="1" x14ac:dyDescent="0.25">
      <c r="A7" s="755" t="s">
        <v>125</v>
      </c>
      <c r="B7" s="693" t="s">
        <v>154</v>
      </c>
      <c r="C7" s="687" t="s">
        <v>132</v>
      </c>
      <c r="D7" s="688"/>
      <c r="E7" s="689"/>
    </row>
    <row r="8" spans="1:5" ht="14.45" customHeight="1" x14ac:dyDescent="0.25">
      <c r="A8" s="755"/>
      <c r="B8" s="693"/>
      <c r="C8" s="690" t="s">
        <v>133</v>
      </c>
      <c r="D8" s="691"/>
      <c r="E8" s="692"/>
    </row>
    <row r="9" spans="1:5" ht="12" customHeight="1" x14ac:dyDescent="0.25">
      <c r="A9" s="755"/>
      <c r="B9" s="693"/>
      <c r="C9" s="102" t="s">
        <v>140</v>
      </c>
      <c r="D9" s="125" t="s">
        <v>134</v>
      </c>
      <c r="E9" s="215">
        <f>'таланты+инициативы0,2672'!D25</f>
        <v>1.4963199999999999</v>
      </c>
    </row>
    <row r="10" spans="1:5" ht="12" customHeight="1" x14ac:dyDescent="0.25">
      <c r="A10" s="755"/>
      <c r="B10" s="693"/>
      <c r="C10" s="102" t="s">
        <v>93</v>
      </c>
      <c r="D10" s="126" t="s">
        <v>134</v>
      </c>
      <c r="E10" s="215">
        <f>'таланты+инициативы0,2672'!D24</f>
        <v>0.26719999999999999</v>
      </c>
    </row>
    <row r="11" spans="1:5" ht="12" customHeight="1" x14ac:dyDescent="0.25">
      <c r="A11" s="755"/>
      <c r="B11" s="693"/>
      <c r="C11" s="678" t="s">
        <v>144</v>
      </c>
      <c r="D11" s="679"/>
      <c r="E11" s="680"/>
    </row>
    <row r="12" spans="1:5" ht="15.75" customHeight="1" x14ac:dyDescent="0.25">
      <c r="A12" s="755"/>
      <c r="B12" s="693"/>
      <c r="C12" s="113" t="s">
        <v>301</v>
      </c>
      <c r="D12" s="94" t="s">
        <v>39</v>
      </c>
      <c r="E12" s="214">
        <f>'таланты+инициативы0,2672'!E48</f>
        <v>0.26719999999999999</v>
      </c>
    </row>
    <row r="13" spans="1:5" ht="12" customHeight="1" x14ac:dyDescent="0.25">
      <c r="A13" s="755"/>
      <c r="B13" s="693"/>
      <c r="C13" s="113" t="s">
        <v>302</v>
      </c>
      <c r="D13" s="94" t="s">
        <v>39</v>
      </c>
      <c r="E13" s="214">
        <f>'таланты+инициативы0,2672'!E49</f>
        <v>0.26719999999999999</v>
      </c>
    </row>
    <row r="14" spans="1:5" ht="13.5" customHeight="1" x14ac:dyDescent="0.25">
      <c r="A14" s="755"/>
      <c r="B14" s="693"/>
      <c r="C14" s="113" t="s">
        <v>303</v>
      </c>
      <c r="D14" s="94" t="s">
        <v>39</v>
      </c>
      <c r="E14" s="214">
        <f>'таланты+инициативы0,2672'!E50</f>
        <v>0.26719999999999999</v>
      </c>
    </row>
    <row r="15" spans="1:5" ht="22.9" customHeight="1" x14ac:dyDescent="0.25">
      <c r="A15" s="755"/>
      <c r="B15" s="693"/>
      <c r="C15" s="681" t="s">
        <v>145</v>
      </c>
      <c r="D15" s="682"/>
      <c r="E15" s="683"/>
    </row>
    <row r="16" spans="1:5" ht="18.75" customHeight="1" x14ac:dyDescent="0.25">
      <c r="A16" s="755"/>
      <c r="B16" s="693"/>
      <c r="C16" s="121" t="str">
        <f>'таланты+инициативы0,2672'!A101</f>
        <v>Банер "молодежная премия"</v>
      </c>
      <c r="D16" s="339" t="s">
        <v>84</v>
      </c>
      <c r="E16" s="86">
        <f>'таланты+инициативы0,2672'!D101</f>
        <v>1</v>
      </c>
    </row>
    <row r="17" spans="1:5" ht="12" customHeight="1" x14ac:dyDescent="0.25">
      <c r="A17" s="755"/>
      <c r="B17" s="693"/>
      <c r="C17" s="121" t="str">
        <f>'таланты+инициативы0,2672'!A102</f>
        <v>ТОС</v>
      </c>
      <c r="D17" s="339" t="s">
        <v>84</v>
      </c>
      <c r="E17" s="86">
        <f>'таланты+инициативы0,2672'!D102</f>
        <v>0</v>
      </c>
    </row>
    <row r="18" spans="1:5" ht="12" customHeight="1" x14ac:dyDescent="0.25">
      <c r="A18" s="755"/>
      <c r="B18" s="693"/>
      <c r="C18" s="121" t="str">
        <f>'таланты+инициативы0,2672'!A103</f>
        <v>Пена монт проф Hardy 65 всесез.65л 1000мл клап.надеж.фикс A1487Z</v>
      </c>
      <c r="D18" s="339" t="s">
        <v>84</v>
      </c>
      <c r="E18" s="86">
        <f>'таланты+инициативы0,2672'!D103</f>
        <v>3</v>
      </c>
    </row>
    <row r="19" spans="1:5" ht="12" customHeight="1" x14ac:dyDescent="0.25">
      <c r="A19" s="755"/>
      <c r="B19" s="693"/>
      <c r="C19" s="121" t="str">
        <f>'таланты+инициативы0,2672'!A104</f>
        <v>ПРОЕКТ ЖИВАЯ ПАМЯТЬ</v>
      </c>
      <c r="D19" s="339" t="s">
        <v>84</v>
      </c>
      <c r="E19" s="86">
        <f>'таланты+инициативы0,2672'!D104</f>
        <v>0</v>
      </c>
    </row>
    <row r="20" spans="1:5" ht="12" customHeight="1" x14ac:dyDescent="0.25">
      <c r="A20" s="755"/>
      <c r="B20" s="693"/>
      <c r="C20" s="121" t="str">
        <f>'таланты+инициативы0,2672'!A105</f>
        <v>Серебрянка 100гр</v>
      </c>
      <c r="D20" s="339" t="s">
        <v>84</v>
      </c>
      <c r="E20" s="86">
        <f>'таланты+инициативы0,2672'!D105</f>
        <v>5</v>
      </c>
    </row>
    <row r="21" spans="1:5" ht="12" customHeight="1" x14ac:dyDescent="0.25">
      <c r="A21" s="755"/>
      <c r="B21" s="693"/>
      <c r="C21" s="121" t="str">
        <f>'таланты+инициативы0,2672'!A106</f>
        <v>Перчатки х/б 10 кл. 5 нитей пвх Точка Стандарт/10/250/</v>
      </c>
      <c r="D21" s="339" t="s">
        <v>84</v>
      </c>
      <c r="E21" s="86">
        <f>'таланты+инициативы0,2672'!D106</f>
        <v>100</v>
      </c>
    </row>
    <row r="22" spans="1:5" ht="12" customHeight="1" x14ac:dyDescent="0.25">
      <c r="A22" s="755"/>
      <c r="B22" s="693"/>
      <c r="C22" s="121" t="str">
        <f>'таланты+инициативы0,2672'!A107</f>
        <v>ЭкоПолимер Мешки д/мус.особопр 120л*25шт 70*110 40 мкм ПВД</v>
      </c>
      <c r="D22" s="339" t="s">
        <v>84</v>
      </c>
      <c r="E22" s="86">
        <f>'таланты+инициативы0,2672'!D107</f>
        <v>7</v>
      </c>
    </row>
    <row r="23" spans="1:5" ht="12" customHeight="1" x14ac:dyDescent="0.25">
      <c r="A23" s="755"/>
      <c r="B23" s="693"/>
      <c r="C23" s="121" t="str">
        <f>'таланты+инициативы0,2672'!A108</f>
        <v>Эмаль ПФ-115 алк.красная 2,7кг Farbitex Ф3463160</v>
      </c>
      <c r="D23" s="339" t="s">
        <v>84</v>
      </c>
      <c r="E23" s="86">
        <f>'таланты+инициативы0,2672'!D108</f>
        <v>4</v>
      </c>
    </row>
    <row r="24" spans="1:5" ht="12" customHeight="1" x14ac:dyDescent="0.25">
      <c r="A24" s="755"/>
      <c r="B24" s="693"/>
      <c r="C24" s="121" t="str">
        <f>'таланты+инициативы0,2672'!A109</f>
        <v>Растворитель 646 Вика 5л</v>
      </c>
      <c r="D24" s="339" t="s">
        <v>84</v>
      </c>
      <c r="E24" s="86">
        <f>'таланты+инициативы0,2672'!D109</f>
        <v>2</v>
      </c>
    </row>
    <row r="25" spans="1:5" ht="12" customHeight="1" x14ac:dyDescent="0.25">
      <c r="A25" s="755"/>
      <c r="B25" s="693"/>
      <c r="C25" s="121" t="str">
        <f>'таланты+инициативы0,2672'!A110</f>
        <v>Кисть Акор "Эмали" КФ-50*12 натур.щетина /10/380/</v>
      </c>
      <c r="D25" s="339" t="s">
        <v>84</v>
      </c>
      <c r="E25" s="86">
        <f>'таланты+инициативы0,2672'!D110</f>
        <v>7</v>
      </c>
    </row>
    <row r="26" spans="1:5" ht="12" customHeight="1" x14ac:dyDescent="0.25">
      <c r="A26" s="755"/>
      <c r="B26" s="693"/>
      <c r="C26" s="121" t="str">
        <f>'таланты+инициативы0,2672'!A111</f>
        <v>Кисть Акор "Эмали" КФ-35*10 натур.щетина /10/660/</v>
      </c>
      <c r="D26" s="339" t="s">
        <v>84</v>
      </c>
      <c r="E26" s="86">
        <f>'таланты+инициативы0,2672'!D111</f>
        <v>4</v>
      </c>
    </row>
    <row r="27" spans="1:5" ht="12" customHeight="1" x14ac:dyDescent="0.25">
      <c r="A27" s="755"/>
      <c r="B27" s="693"/>
      <c r="C27" s="121" t="str">
        <f>'таланты+инициативы0,2672'!A112</f>
        <v>Кисть Акор "Эмали" КФ-70*12 натур.щетина /10/260/</v>
      </c>
      <c r="D27" s="339" t="s">
        <v>84</v>
      </c>
      <c r="E27" s="86">
        <f>'таланты+инициативы0,2672'!D112</f>
        <v>6</v>
      </c>
    </row>
    <row r="28" spans="1:5" ht="12" customHeight="1" x14ac:dyDescent="0.25">
      <c r="A28" s="755"/>
      <c r="B28" s="693"/>
      <c r="C28" s="121" t="str">
        <f>'таланты+инициативы0,2672'!A113</f>
        <v>Ванночка малярная 37*34см /10/50/</v>
      </c>
      <c r="D28" s="339" t="s">
        <v>84</v>
      </c>
      <c r="E28" s="86">
        <f>'таланты+инициативы0,2672'!D113</f>
        <v>4</v>
      </c>
    </row>
    <row r="29" spans="1:5" ht="12" customHeight="1" x14ac:dyDescent="0.25">
      <c r="A29" s="755"/>
      <c r="B29" s="693"/>
      <c r="C29" s="121" t="str">
        <f>'таланты+инициативы0,2672'!A114</f>
        <v>Олифа (канистра) 5,0л Farbitex (1) Ф9009000</v>
      </c>
      <c r="D29" s="339" t="s">
        <v>84</v>
      </c>
      <c r="E29" s="86">
        <f>'таланты+инициативы0,2672'!D114</f>
        <v>2</v>
      </c>
    </row>
    <row r="30" spans="1:5" ht="12" customHeight="1" x14ac:dyDescent="0.25">
      <c r="A30" s="755"/>
      <c r="B30" s="693"/>
      <c r="C30" s="121" t="str">
        <f>'таланты+инициативы0,2672'!A115</f>
        <v>Магнитный баннер</v>
      </c>
      <c r="D30" s="339" t="s">
        <v>84</v>
      </c>
      <c r="E30" s="86">
        <f>'таланты+инициативы0,2672'!D115</f>
        <v>1</v>
      </c>
    </row>
    <row r="31" spans="1:5" ht="12" customHeight="1" x14ac:dyDescent="0.25">
      <c r="A31" s="755"/>
      <c r="B31" s="693"/>
      <c r="C31" s="121" t="str">
        <f>'таланты+инициативы0,2672'!A116</f>
        <v>Флажок бумажный на палочке</v>
      </c>
      <c r="D31" s="339" t="s">
        <v>84</v>
      </c>
      <c r="E31" s="86">
        <f>'таланты+инициативы0,2672'!D116</f>
        <v>200</v>
      </c>
    </row>
    <row r="32" spans="1:5" ht="12" customHeight="1" x14ac:dyDescent="0.25">
      <c r="A32" s="755"/>
      <c r="B32" s="693"/>
      <c r="C32" s="121" t="str">
        <f>'таланты+инициативы0,2672'!A117</f>
        <v>Подставки по сувенир с шильдом и гравировкой</v>
      </c>
      <c r="D32" s="339" t="s">
        <v>84</v>
      </c>
      <c r="E32" s="86">
        <f>'таланты+инициативы0,2672'!D117</f>
        <v>3</v>
      </c>
    </row>
    <row r="33" spans="1:5" ht="12" customHeight="1" x14ac:dyDescent="0.25">
      <c r="A33" s="755"/>
      <c r="B33" s="693"/>
      <c r="C33" s="121" t="str">
        <f>'таланты+инициативы0,2672'!A118</f>
        <v>Хэштег ПВХ, белый</v>
      </c>
      <c r="D33" s="339" t="s">
        <v>84</v>
      </c>
      <c r="E33" s="86">
        <f>'таланты+инициативы0,2672'!D118</f>
        <v>2</v>
      </c>
    </row>
    <row r="34" spans="1:5" ht="12" customHeight="1" x14ac:dyDescent="0.25">
      <c r="A34" s="755"/>
      <c r="B34" s="693"/>
      <c r="C34" s="121" t="str">
        <f>'таланты+инициативы0,2672'!A119</f>
        <v>Худи однотонное красное</v>
      </c>
      <c r="D34" s="339" t="s">
        <v>84</v>
      </c>
      <c r="E34" s="86">
        <f>'таланты+инициативы0,2672'!D119</f>
        <v>30</v>
      </c>
    </row>
    <row r="35" spans="1:5" ht="12" customHeight="1" x14ac:dyDescent="0.25">
      <c r="A35" s="755"/>
      <c r="B35" s="693"/>
      <c r="C35" s="121" t="str">
        <f>'таланты+инициативы0,2672'!A120</f>
        <v>Футболка однотонная красная</v>
      </c>
      <c r="D35" s="339" t="s">
        <v>84</v>
      </c>
      <c r="E35" s="86">
        <f>'таланты+инициативы0,2672'!D120</f>
        <v>30</v>
      </c>
    </row>
    <row r="36" spans="1:5" ht="12" customHeight="1" x14ac:dyDescent="0.25">
      <c r="A36" s="755"/>
      <c r="B36" s="693"/>
      <c r="C36" s="121" t="str">
        <f>'таланты+инициативы0,2672'!A121</f>
        <v>Искусственная трава ландшафтная 30 мм ширина 2 м</v>
      </c>
      <c r="D36" s="339" t="s">
        <v>84</v>
      </c>
      <c r="E36" s="86">
        <f>'таланты+инициативы0,2672'!D121</f>
        <v>25</v>
      </c>
    </row>
    <row r="37" spans="1:5" ht="12" customHeight="1" x14ac:dyDescent="0.25">
      <c r="A37" s="755"/>
      <c r="B37" s="693"/>
      <c r="C37" s="121" t="str">
        <f>'таланты+инициативы0,2672'!A122</f>
        <v>Плакетки</v>
      </c>
      <c r="D37" s="339" t="s">
        <v>84</v>
      </c>
      <c r="E37" s="86">
        <f>'таланты+инициативы0,2672'!D122</f>
        <v>12</v>
      </c>
    </row>
    <row r="38" spans="1:5" ht="12" customHeight="1" x14ac:dyDescent="0.25">
      <c r="A38" s="755"/>
      <c r="B38" s="693"/>
      <c r="C38" s="121" t="str">
        <f>'таланты+инициативы0,2672'!A123</f>
        <v>наградные статуэтки</v>
      </c>
      <c r="D38" s="339" t="s">
        <v>84</v>
      </c>
      <c r="E38" s="86">
        <f>'таланты+инициативы0,2672'!D123</f>
        <v>12</v>
      </c>
    </row>
    <row r="39" spans="1:5" ht="12" customHeight="1" x14ac:dyDescent="0.25">
      <c r="A39" s="755"/>
      <c r="B39" s="693"/>
      <c r="C39" s="696" t="s">
        <v>135</v>
      </c>
      <c r="D39" s="697"/>
      <c r="E39" s="698"/>
    </row>
    <row r="40" spans="1:5" ht="12" customHeight="1" x14ac:dyDescent="0.25">
      <c r="A40" s="755"/>
      <c r="B40" s="693"/>
      <c r="C40" s="696" t="s">
        <v>136</v>
      </c>
      <c r="D40" s="697"/>
      <c r="E40" s="698"/>
    </row>
    <row r="41" spans="1:5" ht="12" customHeight="1" x14ac:dyDescent="0.25">
      <c r="A41" s="755"/>
      <c r="B41" s="693"/>
      <c r="C41" s="127" t="str">
        <f>'натур показатели патриотика'!C93</f>
        <v>Теплоэнергия</v>
      </c>
      <c r="D41" s="128" t="str">
        <f>'натур показатели патриотика'!D93</f>
        <v>Гкал</v>
      </c>
      <c r="E41" s="129">
        <f>'таланты+инициативы0,2672'!D165</f>
        <v>14.696</v>
      </c>
    </row>
    <row r="42" spans="1:5" ht="12" customHeight="1" x14ac:dyDescent="0.25">
      <c r="A42" s="755"/>
      <c r="B42" s="693"/>
      <c r="C42" s="127" t="str">
        <f>'натур показатели патриотика'!C94</f>
        <v xml:space="preserve">Водоснабжение </v>
      </c>
      <c r="D42" s="128" t="str">
        <f>'натур показатели патриотика'!D94</f>
        <v>м2</v>
      </c>
      <c r="E42" s="129">
        <f>'таланты+инициативы0,2672'!D166</f>
        <v>28.403359999999999</v>
      </c>
    </row>
    <row r="43" spans="1:5" ht="12" customHeight="1" x14ac:dyDescent="0.25">
      <c r="A43" s="755"/>
      <c r="B43" s="693"/>
      <c r="C43" s="127" t="str">
        <f>'натур показатели патриотика'!C95</f>
        <v>Водоотведение (септик)</v>
      </c>
      <c r="D43" s="128" t="str">
        <f>'натур показатели патриотика'!D95</f>
        <v>м3</v>
      </c>
      <c r="E43" s="129">
        <f>'таланты+инициативы0,2672'!D167</f>
        <v>0.80159999999999998</v>
      </c>
    </row>
    <row r="44" spans="1:5" ht="12" customHeight="1" x14ac:dyDescent="0.25">
      <c r="A44" s="755"/>
      <c r="B44" s="693"/>
      <c r="C44" s="127" t="str">
        <f>'натур показатели патриотика'!C96</f>
        <v>Электроэнергия</v>
      </c>
      <c r="D44" s="128" t="str">
        <f>'натур показатели патриотика'!D96</f>
        <v>МВт час.</v>
      </c>
      <c r="E44" s="129">
        <f>'таланты+инициативы0,2672'!D168</f>
        <v>1.6032</v>
      </c>
    </row>
    <row r="45" spans="1:5" ht="12" customHeight="1" x14ac:dyDescent="0.25">
      <c r="A45" s="755"/>
      <c r="B45" s="693"/>
      <c r="C45" s="127" t="str">
        <f>'натур показатели патриотика'!C97</f>
        <v>ТКО</v>
      </c>
      <c r="D45" s="128" t="str">
        <f>'натур показатели патриотика'!D97</f>
        <v>договор</v>
      </c>
      <c r="E45" s="129">
        <f>'таланты+инициативы0,2672'!D169</f>
        <v>2.1375999999999999</v>
      </c>
    </row>
    <row r="46" spans="1:5" ht="12" customHeight="1" x14ac:dyDescent="0.25">
      <c r="A46" s="755"/>
      <c r="B46" s="693"/>
      <c r="C46" s="127" t="str">
        <f>'натур показатели патриотика'!C98</f>
        <v>Электроэнергия (резерв)</v>
      </c>
      <c r="D46" s="128" t="str">
        <f>'натур показатели патриотика'!D98</f>
        <v>МВт час.</v>
      </c>
      <c r="E46" s="129">
        <f>'таланты+инициативы0,2672'!D170</f>
        <v>1.3359999999999999</v>
      </c>
    </row>
    <row r="47" spans="1:5" ht="12" customHeight="1" x14ac:dyDescent="0.25">
      <c r="A47" s="755"/>
      <c r="B47" s="693"/>
      <c r="C47" s="705" t="s">
        <v>137</v>
      </c>
      <c r="D47" s="706"/>
      <c r="E47" s="707"/>
    </row>
    <row r="48" spans="1:5" ht="12" customHeight="1" x14ac:dyDescent="0.25">
      <c r="A48" s="755"/>
      <c r="B48" s="693"/>
      <c r="C48" s="236" t="str">
        <f>'таланты+инициативы0,2672'!A212</f>
        <v xml:space="preserve">Уборка территории от снега </v>
      </c>
      <c r="D48" s="128" t="s">
        <v>22</v>
      </c>
      <c r="E48" s="237">
        <f>'таланты+инициативы0,2672'!D212</f>
        <v>0.53439999999999999</v>
      </c>
    </row>
    <row r="49" spans="1:5" ht="12" customHeight="1" x14ac:dyDescent="0.25">
      <c r="A49" s="755"/>
      <c r="B49" s="693"/>
      <c r="C49" s="236" t="str">
        <f>'таланты+инициативы0,2672'!A213</f>
        <v>Профилактическая дезинфекция</v>
      </c>
      <c r="D49" s="128" t="s">
        <v>22</v>
      </c>
      <c r="E49" s="237">
        <f>'таланты+инициативы0,2672'!D213</f>
        <v>0.26719999999999999</v>
      </c>
    </row>
    <row r="50" spans="1:5" ht="12" customHeight="1" x14ac:dyDescent="0.25">
      <c r="A50" s="755"/>
      <c r="B50" s="693"/>
      <c r="C50" s="236" t="str">
        <f>'таланты+инициативы0,2672'!A214</f>
        <v>Обслуживание системы видеонаблюдения</v>
      </c>
      <c r="D50" s="128" t="s">
        <v>22</v>
      </c>
      <c r="E50" s="237">
        <f>'таланты+инициативы0,2672'!D214</f>
        <v>3.2063999999999999</v>
      </c>
    </row>
    <row r="51" spans="1:5" ht="12" customHeight="1" x14ac:dyDescent="0.25">
      <c r="A51" s="755"/>
      <c r="B51" s="693"/>
      <c r="C51" s="236" t="str">
        <f>'таланты+инициативы0,2672'!A215</f>
        <v>Комплексное обслуживание системы тепловодоснабжения и конструктивных элементов здания</v>
      </c>
      <c r="D51" s="128" t="s">
        <v>22</v>
      </c>
      <c r="E51" s="237">
        <f>'таланты+инициативы0,2672'!D215</f>
        <v>0.26719999999999999</v>
      </c>
    </row>
    <row r="52" spans="1:5" ht="12" customHeight="1" x14ac:dyDescent="0.25">
      <c r="A52" s="755"/>
      <c r="B52" s="693"/>
      <c r="C52" s="236" t="str">
        <f>'таланты+инициативы0,2672'!A216</f>
        <v>Договор осмотр технического состояния автомобиля</v>
      </c>
      <c r="D52" s="128" t="s">
        <v>22</v>
      </c>
      <c r="E52" s="237">
        <f>'таланты+инициативы0,2672'!D216</f>
        <v>56.112000000000002</v>
      </c>
    </row>
    <row r="53" spans="1:5" ht="12" customHeight="1" x14ac:dyDescent="0.25">
      <c r="A53" s="755"/>
      <c r="B53" s="693"/>
      <c r="C53" s="236" t="str">
        <f>'таланты+инициативы0,2672'!A217</f>
        <v>Техническое обслуживание систем пожарной сигнализации</v>
      </c>
      <c r="D53" s="128" t="s">
        <v>22</v>
      </c>
      <c r="E53" s="237">
        <f>'таланты+инициативы0,2672'!D217</f>
        <v>3.2063999999999999</v>
      </c>
    </row>
    <row r="54" spans="1:5" ht="14.45" customHeight="1" x14ac:dyDescent="0.25">
      <c r="A54" s="755"/>
      <c r="B54" s="693"/>
      <c r="C54" s="236" t="str">
        <f>'таланты+инициативы0,2672'!A218</f>
        <v>Заправка катриджей</v>
      </c>
      <c r="D54" s="128" t="s">
        <v>22</v>
      </c>
      <c r="E54" s="237">
        <f>'таланты+инициативы0,2672'!D218</f>
        <v>2.6719999999999997</v>
      </c>
    </row>
    <row r="55" spans="1:5" ht="14.45" customHeight="1" x14ac:dyDescent="0.25">
      <c r="A55" s="755"/>
      <c r="B55" s="693"/>
      <c r="C55" s="236" t="str">
        <f>'таланты+инициативы0,2672'!A224</f>
        <v>Предрейсовое медицинское обследование 200дней*85руб</v>
      </c>
      <c r="D55" s="128" t="s">
        <v>22</v>
      </c>
      <c r="E55" s="237">
        <f>'таланты+инициативы0,2672'!D224</f>
        <v>112.224</v>
      </c>
    </row>
    <row r="56" spans="1:5" ht="14.45" customHeight="1" x14ac:dyDescent="0.25">
      <c r="A56" s="755"/>
      <c r="B56" s="693"/>
      <c r="C56" s="236" t="str">
        <f>'таланты+инициативы0,2672'!A225</f>
        <v xml:space="preserve">Услуги охраны  </v>
      </c>
      <c r="D56" s="128" t="s">
        <v>22</v>
      </c>
      <c r="E56" s="237">
        <f>'таланты+инициативы0,2672'!D225</f>
        <v>3.2063999999999999</v>
      </c>
    </row>
    <row r="57" spans="1:5" ht="14.45" customHeight="1" x14ac:dyDescent="0.25">
      <c r="A57" s="755"/>
      <c r="B57" s="693"/>
      <c r="C57" s="236" t="str">
        <f>'таланты+инициативы0,2672'!A226</f>
        <v>Обслуживание систем охранных средств сигнализации (тревожная кнопка)</v>
      </c>
      <c r="D57" s="128" t="s">
        <v>22</v>
      </c>
      <c r="E57" s="237">
        <f>'таланты+инициативы0,2672'!D226</f>
        <v>3.2063999999999999</v>
      </c>
    </row>
    <row r="58" spans="1:5" ht="14.45" customHeight="1" x14ac:dyDescent="0.25">
      <c r="A58" s="755"/>
      <c r="B58" s="693"/>
      <c r="C58" s="236" t="str">
        <f>'таланты+инициативы0,2672'!A227</f>
        <v>Медосмотр при устройстве на работу</v>
      </c>
      <c r="D58" s="128" t="s">
        <v>22</v>
      </c>
      <c r="E58" s="237">
        <f>'таланты+инициативы0,2672'!D227</f>
        <v>0</v>
      </c>
    </row>
    <row r="59" spans="1:5" ht="14.45" customHeight="1" x14ac:dyDescent="0.25">
      <c r="A59" s="755"/>
      <c r="B59" s="693"/>
      <c r="C59" s="236" t="str">
        <f>'таланты+инициативы0,2672'!A228</f>
        <v>Страховая премия по полису ОСАГО за УАЗ</v>
      </c>
      <c r="D59" s="128" t="s">
        <v>22</v>
      </c>
      <c r="E59" s="237">
        <f>'таланты+инициативы0,2672'!D228</f>
        <v>0</v>
      </c>
    </row>
    <row r="60" spans="1:5" ht="21" customHeight="1" x14ac:dyDescent="0.25">
      <c r="A60" s="755"/>
      <c r="B60" s="693"/>
      <c r="C60" s="236" t="str">
        <f>'таланты+инициативы0,2672'!A229</f>
        <v>Диагностика бытовой и оргтехники для определения возможности ее дальнейшего использования (244/226)</v>
      </c>
      <c r="D60" s="128" t="s">
        <v>22</v>
      </c>
      <c r="E60" s="237">
        <f>'таланты+инициативы0,2672'!D229</f>
        <v>0</v>
      </c>
    </row>
    <row r="61" spans="1:5" ht="16.5" customHeight="1" x14ac:dyDescent="0.25">
      <c r="A61" s="755"/>
      <c r="B61" s="693"/>
      <c r="C61" s="236" t="str">
        <f>'таланты+инициативы0,2672'!A230</f>
        <v>Изготовление снежных фигур</v>
      </c>
      <c r="D61" s="128" t="s">
        <v>22</v>
      </c>
      <c r="E61" s="237">
        <f>'таланты+инициативы0,2672'!D230</f>
        <v>0</v>
      </c>
    </row>
    <row r="62" spans="1:5" ht="15" customHeight="1" x14ac:dyDescent="0.25">
      <c r="A62" s="755"/>
      <c r="B62" s="693"/>
      <c r="C62" s="236" t="str">
        <f>'таланты+инициативы0,2672'!A231</f>
        <v>Приобретение программного обеспечения</v>
      </c>
      <c r="D62" s="128" t="s">
        <v>22</v>
      </c>
      <c r="E62" s="237">
        <f>'таланты+инициативы0,2672'!D231</f>
        <v>0</v>
      </c>
    </row>
    <row r="63" spans="1:5" ht="15" customHeight="1" x14ac:dyDescent="0.25">
      <c r="A63" s="755"/>
      <c r="B63" s="693"/>
      <c r="C63" s="236" t="str">
        <f>'таланты+инициативы0,2672'!A232</f>
        <v>Оплата пени, штрафов (853/291)</v>
      </c>
      <c r="D63" s="128" t="s">
        <v>22</v>
      </c>
      <c r="E63" s="237">
        <f>'таланты+инициативы0,2672'!D232</f>
        <v>0</v>
      </c>
    </row>
    <row r="64" spans="1:5" ht="15" hidden="1" customHeight="1" x14ac:dyDescent="0.25">
      <c r="A64" s="755"/>
      <c r="B64" s="693"/>
      <c r="C64" s="236" t="e">
        <f>'таланты+инициативы0,2672'!#REF!</f>
        <v>#REF!</v>
      </c>
      <c r="D64" s="128" t="s">
        <v>22</v>
      </c>
      <c r="E64" s="237" t="e">
        <f>'таланты+инициативы0,2672'!#REF!</f>
        <v>#REF!</v>
      </c>
    </row>
    <row r="65" spans="1:5" ht="15" hidden="1" customHeight="1" x14ac:dyDescent="0.25">
      <c r="A65" s="755"/>
      <c r="B65" s="693"/>
      <c r="C65" s="236" t="e">
        <f>'таланты+инициативы0,2672'!#REF!</f>
        <v>#REF!</v>
      </c>
      <c r="D65" s="128" t="s">
        <v>22</v>
      </c>
      <c r="E65" s="237" t="e">
        <f>'таланты+инициативы0,2672'!#REF!</f>
        <v>#REF!</v>
      </c>
    </row>
    <row r="66" spans="1:5" ht="15" hidden="1" customHeight="1" x14ac:dyDescent="0.25">
      <c r="A66" s="755"/>
      <c r="B66" s="693"/>
      <c r="C66" s="236" t="e">
        <f>'таланты+инициативы0,2672'!#REF!</f>
        <v>#REF!</v>
      </c>
      <c r="D66" s="128" t="s">
        <v>22</v>
      </c>
      <c r="E66" s="237" t="e">
        <f>'таланты+инициативы0,2672'!#REF!</f>
        <v>#REF!</v>
      </c>
    </row>
    <row r="67" spans="1:5" ht="15" hidden="1" customHeight="1" x14ac:dyDescent="0.25">
      <c r="A67" s="755"/>
      <c r="B67" s="693"/>
      <c r="C67" s="236" t="e">
        <f>'таланты+инициативы0,2672'!#REF!</f>
        <v>#REF!</v>
      </c>
      <c r="D67" s="128" t="s">
        <v>22</v>
      </c>
      <c r="E67" s="237" t="e">
        <f>'таланты+инициативы0,2672'!#REF!</f>
        <v>#REF!</v>
      </c>
    </row>
    <row r="68" spans="1:5" ht="15" hidden="1" customHeight="1" x14ac:dyDescent="0.25">
      <c r="A68" s="755"/>
      <c r="B68" s="693"/>
      <c r="C68" s="236" t="e">
        <f>'таланты+инициативы0,2672'!#REF!</f>
        <v>#REF!</v>
      </c>
      <c r="D68" s="128" t="s">
        <v>22</v>
      </c>
      <c r="E68" s="237" t="e">
        <f>'таланты+инициативы0,2672'!#REF!</f>
        <v>#REF!</v>
      </c>
    </row>
    <row r="69" spans="1:5" ht="15" hidden="1" customHeight="1" x14ac:dyDescent="0.25">
      <c r="A69" s="755"/>
      <c r="B69" s="693"/>
      <c r="C69" s="236" t="e">
        <f>'таланты+инициативы0,2672'!#REF!</f>
        <v>#REF!</v>
      </c>
      <c r="D69" s="128" t="s">
        <v>22</v>
      </c>
      <c r="E69" s="237" t="e">
        <f>'таланты+инициативы0,2672'!#REF!</f>
        <v>#REF!</v>
      </c>
    </row>
    <row r="70" spans="1:5" ht="15" hidden="1" customHeight="1" x14ac:dyDescent="0.25">
      <c r="A70" s="755"/>
      <c r="B70" s="693"/>
      <c r="C70" s="236" t="e">
        <f>'таланты+инициативы0,2672'!#REF!</f>
        <v>#REF!</v>
      </c>
      <c r="D70" s="128" t="s">
        <v>22</v>
      </c>
      <c r="E70" s="237" t="e">
        <f>'таланты+инициативы0,2672'!#REF!</f>
        <v>#REF!</v>
      </c>
    </row>
    <row r="71" spans="1:5" ht="15" hidden="1" customHeight="1" x14ac:dyDescent="0.25">
      <c r="A71" s="755"/>
      <c r="B71" s="693"/>
      <c r="C71" s="236" t="e">
        <f>'таланты+инициативы0,2672'!#REF!</f>
        <v>#REF!</v>
      </c>
      <c r="D71" s="128" t="s">
        <v>22</v>
      </c>
      <c r="E71" s="237" t="e">
        <f>'таланты+инициативы0,2672'!#REF!</f>
        <v>#REF!</v>
      </c>
    </row>
    <row r="72" spans="1:5" ht="15" hidden="1" customHeight="1" x14ac:dyDescent="0.25">
      <c r="A72" s="755"/>
      <c r="B72" s="693"/>
      <c r="C72" s="236" t="e">
        <f>'таланты+инициативы0,2672'!#REF!</f>
        <v>#REF!</v>
      </c>
      <c r="D72" s="128" t="s">
        <v>22</v>
      </c>
      <c r="E72" s="237" t="e">
        <f>'таланты+инициативы0,2672'!#REF!</f>
        <v>#REF!</v>
      </c>
    </row>
    <row r="73" spans="1:5" ht="15" hidden="1" customHeight="1" x14ac:dyDescent="0.25">
      <c r="A73" s="755"/>
      <c r="B73" s="693"/>
      <c r="C73" s="236" t="e">
        <f>'таланты+инициативы0,2672'!#REF!</f>
        <v>#REF!</v>
      </c>
      <c r="D73" s="128" t="s">
        <v>22</v>
      </c>
      <c r="E73" s="237" t="e">
        <f>'таланты+инициативы0,2672'!#REF!</f>
        <v>#REF!</v>
      </c>
    </row>
    <row r="74" spans="1:5" ht="15" hidden="1" customHeight="1" x14ac:dyDescent="0.25">
      <c r="A74" s="755"/>
      <c r="B74" s="693"/>
      <c r="C74" s="236" t="e">
        <f>'таланты+инициативы0,2672'!#REF!</f>
        <v>#REF!</v>
      </c>
      <c r="D74" s="128" t="s">
        <v>22</v>
      </c>
      <c r="E74" s="237" t="e">
        <f>'таланты+инициативы0,2672'!#REF!</f>
        <v>#REF!</v>
      </c>
    </row>
    <row r="75" spans="1:5" ht="15" hidden="1" customHeight="1" x14ac:dyDescent="0.25">
      <c r="A75" s="755"/>
      <c r="B75" s="693"/>
      <c r="C75" s="236" t="e">
        <f>'таланты+инициативы0,2672'!#REF!</f>
        <v>#REF!</v>
      </c>
      <c r="D75" s="128" t="s">
        <v>22</v>
      </c>
      <c r="E75" s="237" t="e">
        <f>'таланты+инициативы0,2672'!#REF!</f>
        <v>#REF!</v>
      </c>
    </row>
    <row r="76" spans="1:5" ht="15" hidden="1" customHeight="1" x14ac:dyDescent="0.25">
      <c r="A76" s="755"/>
      <c r="B76" s="693"/>
      <c r="C76" s="236" t="e">
        <f>'таланты+инициативы0,2672'!#REF!</f>
        <v>#REF!</v>
      </c>
      <c r="D76" s="128" t="s">
        <v>22</v>
      </c>
      <c r="E76" s="237" t="e">
        <f>'таланты+инициативы0,2672'!#REF!</f>
        <v>#REF!</v>
      </c>
    </row>
    <row r="77" spans="1:5" ht="15" customHeight="1" x14ac:dyDescent="0.25">
      <c r="A77" s="755"/>
      <c r="B77" s="693"/>
      <c r="C77" s="702" t="s">
        <v>138</v>
      </c>
      <c r="D77" s="703"/>
      <c r="E77" s="704"/>
    </row>
    <row r="78" spans="1:5" ht="15" customHeight="1" x14ac:dyDescent="0.25">
      <c r="A78" s="755"/>
      <c r="B78" s="693"/>
      <c r="C78" s="131" t="str">
        <f>'инновации+добровольчество0,3664'!A210</f>
        <v>переговоры по району, мин</v>
      </c>
      <c r="D78" s="94" t="s">
        <v>86</v>
      </c>
      <c r="E78" s="216">
        <f>'таланты+инициативы0,2672'!D192</f>
        <v>0</v>
      </c>
    </row>
    <row r="79" spans="1:5" ht="15" customHeight="1" x14ac:dyDescent="0.25">
      <c r="A79" s="755"/>
      <c r="B79" s="693"/>
      <c r="C79" s="131" t="str">
        <f>'инновации+добровольчество0,3664'!A211</f>
        <v>Переговоры за пределами района,мин</v>
      </c>
      <c r="D79" s="94" t="s">
        <v>22</v>
      </c>
      <c r="E79" s="382">
        <f>'таланты+инициативы0,2672'!D193</f>
        <v>10.02</v>
      </c>
    </row>
    <row r="80" spans="1:5" ht="15" customHeight="1" x14ac:dyDescent="0.25">
      <c r="A80" s="755"/>
      <c r="B80" s="693"/>
      <c r="C80" s="131" t="str">
        <f>'инновации+добровольчество0,3664'!A212</f>
        <v>Абоненская плата за услуги связи, номеров</v>
      </c>
      <c r="D80" s="94" t="s">
        <v>37</v>
      </c>
      <c r="E80" s="216">
        <f>'таланты+инициативы0,2672'!D194</f>
        <v>0.26719999999999999</v>
      </c>
    </row>
    <row r="81" spans="1:5" ht="15" customHeight="1" x14ac:dyDescent="0.25">
      <c r="A81" s="755"/>
      <c r="B81" s="693"/>
      <c r="C81" s="131" t="str">
        <f>'инновации+добровольчество0,3664'!A213</f>
        <v xml:space="preserve">Абоненская плата за услуги Интернет </v>
      </c>
      <c r="D81" s="94" t="s">
        <v>37</v>
      </c>
      <c r="E81" s="216">
        <f>'таланты+инициативы0,2672'!D195</f>
        <v>0.26719999999999999</v>
      </c>
    </row>
    <row r="82" spans="1:5" ht="15" customHeight="1" x14ac:dyDescent="0.25">
      <c r="A82" s="755"/>
      <c r="B82" s="693"/>
      <c r="C82" s="131" t="str">
        <f>'инновации+добровольчество0,3664'!A214</f>
        <v>Почтовые конверты</v>
      </c>
      <c r="D82" s="94" t="s">
        <v>38</v>
      </c>
      <c r="E82" s="216">
        <f>'таланты+инициативы0,2672'!D196</f>
        <v>0.26719999999999999</v>
      </c>
    </row>
    <row r="83" spans="1:5" ht="15" hidden="1" customHeight="1" x14ac:dyDescent="0.25">
      <c r="A83" s="755"/>
      <c r="B83" s="693"/>
      <c r="C83" s="131" t="e">
        <f>'инновации+добровольчество0,3664'!#REF!</f>
        <v>#REF!</v>
      </c>
      <c r="D83" s="94" t="s">
        <v>38</v>
      </c>
      <c r="E83" s="216" t="e">
        <f>'таланты+инициативы0,2672'!#REF!</f>
        <v>#REF!</v>
      </c>
    </row>
    <row r="84" spans="1:5" ht="15" hidden="1" customHeight="1" x14ac:dyDescent="0.25">
      <c r="A84" s="755"/>
      <c r="B84" s="693"/>
      <c r="C84" s="131" t="e">
        <f>'инновации+добровольчество0,3664'!#REF!</f>
        <v>#REF!</v>
      </c>
      <c r="D84" s="94" t="s">
        <v>22</v>
      </c>
      <c r="E84" s="216" t="e">
        <f>'таланты+инициативы0,2672'!#REF!</f>
        <v>#REF!</v>
      </c>
    </row>
    <row r="85" spans="1:5" ht="12" customHeight="1" x14ac:dyDescent="0.25">
      <c r="A85" s="755"/>
      <c r="B85" s="693"/>
      <c r="C85" s="678" t="s">
        <v>139</v>
      </c>
      <c r="D85" s="679"/>
      <c r="E85" s="680"/>
    </row>
    <row r="86" spans="1:5" ht="21.6" customHeight="1" x14ac:dyDescent="0.25">
      <c r="A86" s="755"/>
      <c r="B86" s="693"/>
      <c r="C86" s="103" t="s">
        <v>187</v>
      </c>
      <c r="D86" s="238" t="s">
        <v>143</v>
      </c>
      <c r="E86" s="159">
        <f>'таланты+инициативы0,2672'!E130</f>
        <v>0.26719999999999999</v>
      </c>
    </row>
    <row r="87" spans="1:5" ht="12" customHeight="1" x14ac:dyDescent="0.25">
      <c r="A87" s="755"/>
      <c r="B87" s="693"/>
      <c r="C87" s="112" t="s">
        <v>141</v>
      </c>
      <c r="D87" s="238" t="s">
        <v>134</v>
      </c>
      <c r="E87" s="159">
        <f>'таланты+инициативы0,2672'!E131</f>
        <v>0.26719999999999999</v>
      </c>
    </row>
    <row r="88" spans="1:5" ht="15" customHeight="1" x14ac:dyDescent="0.25">
      <c r="A88" s="755"/>
      <c r="B88" s="693"/>
      <c r="C88" s="112" t="s">
        <v>87</v>
      </c>
      <c r="D88" s="238" t="s">
        <v>134</v>
      </c>
      <c r="E88" s="159">
        <f>'таланты+инициативы0,2672'!E132</f>
        <v>0.1336</v>
      </c>
    </row>
    <row r="89" spans="1:5" ht="13.5" customHeight="1" x14ac:dyDescent="0.25">
      <c r="A89" s="755"/>
      <c r="B89" s="693"/>
      <c r="C89" s="112" t="s">
        <v>142</v>
      </c>
      <c r="D89" s="238" t="s">
        <v>134</v>
      </c>
      <c r="E89" s="159">
        <f>'таланты+инициативы0,2672'!E133</f>
        <v>0.26719999999999999</v>
      </c>
    </row>
    <row r="90" spans="1:5" ht="24.6" customHeight="1" x14ac:dyDescent="0.25">
      <c r="A90" s="755"/>
      <c r="B90" s="693"/>
      <c r="C90" s="708" t="s">
        <v>146</v>
      </c>
      <c r="D90" s="709"/>
      <c r="E90" s="710"/>
    </row>
    <row r="91" spans="1:5" ht="12" customHeight="1" x14ac:dyDescent="0.25">
      <c r="A91" s="755"/>
      <c r="B91" s="693"/>
      <c r="C91" s="403" t="str">
        <f>'инновации+добровольчество0,3664'!A180</f>
        <v>Пособие по уходу за ребенком до 3-х лет</v>
      </c>
      <c r="D91" s="406" t="s">
        <v>122</v>
      </c>
      <c r="E91" s="217">
        <f>E86</f>
        <v>0.26719999999999999</v>
      </c>
    </row>
    <row r="92" spans="1:5" ht="12" customHeight="1" x14ac:dyDescent="0.25">
      <c r="A92" s="755"/>
      <c r="B92" s="693"/>
      <c r="C92" s="678" t="s">
        <v>147</v>
      </c>
      <c r="D92" s="679"/>
      <c r="E92" s="680"/>
    </row>
    <row r="93" spans="1:5" ht="12" customHeight="1" x14ac:dyDescent="0.25">
      <c r="A93" s="755"/>
      <c r="B93" s="693"/>
      <c r="C93" s="113" t="s">
        <v>301</v>
      </c>
      <c r="D93" s="94" t="s">
        <v>39</v>
      </c>
      <c r="E93" s="214">
        <f>'таланты+инициативы0,2672'!E183</f>
        <v>22.712</v>
      </c>
    </row>
    <row r="94" spans="1:5" ht="12" customHeight="1" x14ac:dyDescent="0.25">
      <c r="A94" s="755"/>
      <c r="B94" s="693"/>
      <c r="C94" s="113" t="s">
        <v>302</v>
      </c>
      <c r="D94" s="94" t="s">
        <v>39</v>
      </c>
      <c r="E94" s="214">
        <f>'таланты+инициативы0,2672'!E184</f>
        <v>9.0847999999999995</v>
      </c>
    </row>
    <row r="95" spans="1:5" ht="12" customHeight="1" x14ac:dyDescent="0.25">
      <c r="A95" s="755"/>
      <c r="B95" s="693"/>
      <c r="C95" s="113" t="s">
        <v>303</v>
      </c>
      <c r="D95" s="94" t="s">
        <v>39</v>
      </c>
      <c r="E95" s="214">
        <f>'таланты+инициативы0,2672'!E185</f>
        <v>13.6272</v>
      </c>
    </row>
    <row r="96" spans="1:5" ht="12" customHeight="1" x14ac:dyDescent="0.25">
      <c r="A96" s="755"/>
      <c r="B96" s="693"/>
      <c r="C96" s="699" t="s">
        <v>148</v>
      </c>
      <c r="D96" s="700"/>
      <c r="E96" s="701"/>
    </row>
    <row r="97" spans="1:5" ht="11.25" customHeight="1" x14ac:dyDescent="0.25">
      <c r="A97" s="755"/>
      <c r="B97" s="693"/>
      <c r="C97" s="115" t="str">
        <f>'инновации+добровольчество0,3664'!A222</f>
        <v>Провоз груза 2000 кг (1 кг=9,50 руб)</v>
      </c>
      <c r="D97" s="79" t="s">
        <v>22</v>
      </c>
      <c r="E97" s="221">
        <f>'таланты+инициативы0,2672'!D204</f>
        <v>0.26719999999999999</v>
      </c>
    </row>
    <row r="98" spans="1:5" ht="12" customHeight="1" x14ac:dyDescent="0.25">
      <c r="A98" s="755"/>
      <c r="B98" s="693"/>
      <c r="C98" s="702" t="s">
        <v>149</v>
      </c>
      <c r="D98" s="703"/>
      <c r="E98" s="704"/>
    </row>
    <row r="99" spans="1:5" ht="12" customHeight="1" x14ac:dyDescent="0.25">
      <c r="A99" s="755"/>
      <c r="B99" s="693"/>
      <c r="C99" s="404" t="str">
        <f>'таланты+инициативы0,2672'!A239</f>
        <v>Обучение персонала</v>
      </c>
      <c r="D99" s="128" t="s">
        <v>122</v>
      </c>
      <c r="E99" s="405">
        <f>'таланты+инициативы0,2672'!D239</f>
        <v>0.26719999999999999</v>
      </c>
    </row>
    <row r="100" spans="1:5" ht="12" customHeight="1" x14ac:dyDescent="0.25">
      <c r="A100" s="755"/>
      <c r="B100" s="693"/>
      <c r="C100" s="404" t="str">
        <f>'таланты+инициативы0,2672'!A240</f>
        <v>Переподготовка</v>
      </c>
      <c r="D100" s="128" t="s">
        <v>122</v>
      </c>
      <c r="E100" s="405">
        <f>'таланты+инициативы0,2672'!D240</f>
        <v>0</v>
      </c>
    </row>
    <row r="101" spans="1:5" ht="12.75" customHeight="1" x14ac:dyDescent="0.25">
      <c r="A101" s="755"/>
      <c r="B101" s="693"/>
      <c r="C101" s="104" t="str">
        <f>'натур показатели патриотика'!C155</f>
        <v>Пиломатериал</v>
      </c>
      <c r="D101" s="63" t="str">
        <f>'натур показатели патриотика'!D155</f>
        <v>шт</v>
      </c>
      <c r="E101" s="159">
        <f>'таланты+инициативы0,2672'!D241</f>
        <v>1.8704000000000001</v>
      </c>
    </row>
    <row r="102" spans="1:5" ht="12.75" customHeight="1" x14ac:dyDescent="0.25">
      <c r="A102" s="755"/>
      <c r="B102" s="693"/>
      <c r="C102" s="104" t="str">
        <f>'натур показатели патриотика'!C156</f>
        <v>Тонеры для картриджей Kyocera</v>
      </c>
      <c r="D102" s="63" t="str">
        <f>'натур показатели патриотика'!D156</f>
        <v>шт</v>
      </c>
      <c r="E102" s="159">
        <f>'таланты+инициативы0,2672'!D242</f>
        <v>1.3359999999999999</v>
      </c>
    </row>
    <row r="103" spans="1:5" ht="12" customHeight="1" x14ac:dyDescent="0.25">
      <c r="A103" s="755"/>
      <c r="B103" s="693"/>
      <c r="C103" s="104" t="str">
        <f>'натур показатели патриотика'!C157</f>
        <v>Комплект тонеров для цветного принтера Canon</v>
      </c>
      <c r="D103" s="63" t="str">
        <f>'натур показатели патриотика'!D157</f>
        <v>шт</v>
      </c>
      <c r="E103" s="159">
        <f>'таланты+инициативы0,2672'!D243</f>
        <v>1.3359999999999999</v>
      </c>
    </row>
    <row r="104" spans="1:5" ht="12" customHeight="1" x14ac:dyDescent="0.25">
      <c r="A104" s="755"/>
      <c r="B104" s="693"/>
      <c r="C104" s="104" t="str">
        <f>'натур показатели патриотика'!C158</f>
        <v>Комплект тонера для цветного принтера Hp</v>
      </c>
      <c r="D104" s="63" t="str">
        <f>'натур показатели патриотика'!D158</f>
        <v>шт</v>
      </c>
      <c r="E104" s="159">
        <f>'таланты+инициативы0,2672'!D244</f>
        <v>0.53439999999999999</v>
      </c>
    </row>
    <row r="105" spans="1:5" ht="12" customHeight="1" x14ac:dyDescent="0.25">
      <c r="A105" s="755"/>
      <c r="B105" s="693"/>
      <c r="C105" s="104" t="str">
        <f>'натур показатели патриотика'!C159</f>
        <v>Флеш накопители  16 гб</v>
      </c>
      <c r="D105" s="63" t="str">
        <f>'натур показатели патриотика'!D159</f>
        <v>шт</v>
      </c>
      <c r="E105" s="159">
        <f>'таланты+инициативы0,2672'!D245</f>
        <v>1.8704000000000001</v>
      </c>
    </row>
    <row r="106" spans="1:5" ht="12" customHeight="1" x14ac:dyDescent="0.25">
      <c r="A106" s="755"/>
      <c r="B106" s="693"/>
      <c r="C106" s="104" t="str">
        <f>'натур показатели патриотика'!C160</f>
        <v>Флеш накопители  64 гб</v>
      </c>
      <c r="D106" s="63" t="str">
        <f>'натур показатели патриотика'!D160</f>
        <v>шт</v>
      </c>
      <c r="E106" s="159">
        <f>'таланты+инициативы0,2672'!D246</f>
        <v>1.3359999999999999</v>
      </c>
    </row>
    <row r="107" spans="1:5" ht="12" customHeight="1" x14ac:dyDescent="0.25">
      <c r="A107" s="755"/>
      <c r="B107" s="693"/>
      <c r="C107" s="104" t="str">
        <f>'натур показатели патриотика'!C161</f>
        <v>Мышь USB</v>
      </c>
      <c r="D107" s="63" t="str">
        <f>'натур показатели патриотика'!D161</f>
        <v>шт</v>
      </c>
      <c r="E107" s="159">
        <f>'таланты+инициативы0,2672'!D247</f>
        <v>1.0688</v>
      </c>
    </row>
    <row r="108" spans="1:5" ht="12" customHeight="1" x14ac:dyDescent="0.25">
      <c r="A108" s="755"/>
      <c r="B108" s="693"/>
      <c r="C108" s="104" t="str">
        <f>'натур показатели патриотика'!C162</f>
        <v xml:space="preserve">Мешки для мусора </v>
      </c>
      <c r="D108" s="63" t="str">
        <f>'натур показатели патриотика'!D162</f>
        <v>шт</v>
      </c>
      <c r="E108" s="159">
        <f>'таланты+инициативы0,2672'!D248</f>
        <v>26.72</v>
      </c>
    </row>
    <row r="109" spans="1:5" ht="12" customHeight="1" x14ac:dyDescent="0.25">
      <c r="A109" s="755"/>
      <c r="B109" s="693"/>
      <c r="C109" s="104" t="str">
        <f>'натур показатели патриотика'!C163</f>
        <v>Жидкое мыло</v>
      </c>
      <c r="D109" s="63" t="str">
        <f>'натур показатели патриотика'!D163</f>
        <v>шт</v>
      </c>
      <c r="E109" s="159">
        <f>'таланты+инициативы0,2672'!D249</f>
        <v>4.008</v>
      </c>
    </row>
    <row r="110" spans="1:5" ht="12" customHeight="1" x14ac:dyDescent="0.25">
      <c r="A110" s="755"/>
      <c r="B110" s="693"/>
      <c r="C110" s="104" t="str">
        <f>'натур показатели патриотика'!C164</f>
        <v>Туалетная бумага</v>
      </c>
      <c r="D110" s="63" t="str">
        <f>'натур показатели патриотика'!D164</f>
        <v>шт</v>
      </c>
      <c r="E110" s="159">
        <f>'таланты+инициативы0,2672'!D250</f>
        <v>26.72</v>
      </c>
    </row>
    <row r="111" spans="1:5" ht="12" customHeight="1" x14ac:dyDescent="0.25">
      <c r="A111" s="755"/>
      <c r="B111" s="693"/>
      <c r="C111" s="104" t="str">
        <f>'натур показатели патриотика'!C165</f>
        <v>Тряпки для мытья</v>
      </c>
      <c r="D111" s="63" t="str">
        <f>'натур показатели патриотика'!D165</f>
        <v>шт</v>
      </c>
      <c r="E111" s="159">
        <f>'таланты+инициативы0,2672'!D251</f>
        <v>10.687999999999999</v>
      </c>
    </row>
    <row r="112" spans="1:5" ht="12" customHeight="1" x14ac:dyDescent="0.25">
      <c r="A112" s="755"/>
      <c r="B112" s="693"/>
      <c r="C112" s="104" t="str">
        <f>'натур показатели патриотика'!C166</f>
        <v>Бытовая химия</v>
      </c>
      <c r="D112" s="63" t="str">
        <f>'натур показатели патриотика'!D166</f>
        <v>шт</v>
      </c>
      <c r="E112" s="159">
        <f>'таланты+инициативы0,2672'!D252</f>
        <v>5.3439999999999994</v>
      </c>
    </row>
    <row r="113" spans="1:5" ht="12" customHeight="1" x14ac:dyDescent="0.25">
      <c r="A113" s="755"/>
      <c r="B113" s="693"/>
      <c r="C113" s="104" t="str">
        <f>'натур показатели патриотика'!C167</f>
        <v>Фанера</v>
      </c>
      <c r="D113" s="63" t="str">
        <f>'натур показатели патриотика'!D167</f>
        <v>шт</v>
      </c>
      <c r="E113" s="159">
        <f>'таланты+инициативы0,2672'!D253</f>
        <v>8.016</v>
      </c>
    </row>
    <row r="114" spans="1:5" ht="12" customHeight="1" x14ac:dyDescent="0.25">
      <c r="A114" s="755"/>
      <c r="B114" s="693"/>
      <c r="C114" s="104" t="str">
        <f>'натур показатели патриотика'!C168</f>
        <v>Антифриз</v>
      </c>
      <c r="D114" s="63" t="str">
        <f>'натур показатели патриотика'!D168</f>
        <v>шт</v>
      </c>
      <c r="E114" s="159">
        <f>'таланты+инициативы0,2672'!D254</f>
        <v>5.3439999999999994</v>
      </c>
    </row>
    <row r="115" spans="1:5" ht="12" customHeight="1" x14ac:dyDescent="0.25">
      <c r="A115" s="755"/>
      <c r="B115" s="693"/>
      <c r="C115" s="104" t="str">
        <f>'натур показатели патриотика'!C169</f>
        <v>Баннера</v>
      </c>
      <c r="D115" s="63" t="str">
        <f>'натур показатели патриотика'!D169</f>
        <v>шт</v>
      </c>
      <c r="E115" s="159">
        <f>'таланты+инициативы0,2672'!D255</f>
        <v>1.3359999999999999</v>
      </c>
    </row>
    <row r="116" spans="1:5" ht="12" customHeight="1" x14ac:dyDescent="0.25">
      <c r="A116" s="755"/>
      <c r="B116" s="693"/>
      <c r="C116" s="104" t="str">
        <f>'натур показатели патриотика'!C170</f>
        <v>Гвозди</v>
      </c>
      <c r="D116" s="63" t="str">
        <f>'натур показатели патриотика'!D170</f>
        <v>шт</v>
      </c>
      <c r="E116" s="159">
        <f>'таланты+инициативы0,2672'!D256</f>
        <v>5.3439999999999994</v>
      </c>
    </row>
    <row r="117" spans="1:5" ht="12" customHeight="1" x14ac:dyDescent="0.25">
      <c r="A117" s="755"/>
      <c r="B117" s="693"/>
      <c r="C117" s="104" t="str">
        <f>'натур показатели патриотика'!C171</f>
        <v>Саморезы</v>
      </c>
      <c r="D117" s="63" t="str">
        <f>'натур показатели патриотика'!D171</f>
        <v>шт</v>
      </c>
      <c r="E117" s="159">
        <f>'таланты+инициативы0,2672'!D257</f>
        <v>13.36</v>
      </c>
    </row>
    <row r="118" spans="1:5" ht="12" customHeight="1" x14ac:dyDescent="0.25">
      <c r="A118" s="755"/>
      <c r="B118" s="693"/>
      <c r="C118" s="104" t="str">
        <f>'натур показатели патриотика'!C172</f>
        <v>Инструмент металлический ручной</v>
      </c>
      <c r="D118" s="63" t="str">
        <f>'натур показатели патриотика'!D172</f>
        <v>шт</v>
      </c>
      <c r="E118" s="159">
        <f>'таланты+инициативы0,2672'!D258</f>
        <v>1.3359999999999999</v>
      </c>
    </row>
    <row r="119" spans="1:5" ht="12" customHeight="1" x14ac:dyDescent="0.25">
      <c r="A119" s="755"/>
      <c r="B119" s="693"/>
      <c r="C119" s="104" t="str">
        <f>'натур показатели патриотика'!C173</f>
        <v>Краска эмаль</v>
      </c>
      <c r="D119" s="63" t="str">
        <f>'натур показатели патриотика'!D173</f>
        <v>шт</v>
      </c>
      <c r="E119" s="159">
        <f>'таланты+инициативы0,2672'!D259</f>
        <v>8.016</v>
      </c>
    </row>
    <row r="120" spans="1:5" ht="12" customHeight="1" x14ac:dyDescent="0.25">
      <c r="A120" s="755"/>
      <c r="B120" s="693"/>
      <c r="C120" s="104" t="str">
        <f>'натур показатели патриотика'!C174</f>
        <v>Краска ВДН</v>
      </c>
      <c r="D120" s="63" t="str">
        <f>'натур показатели патриотика'!D174</f>
        <v>шт</v>
      </c>
      <c r="E120" s="159">
        <f>'таланты+инициативы0,2672'!D260</f>
        <v>2.6719999999999997</v>
      </c>
    </row>
    <row r="121" spans="1:5" ht="12" customHeight="1" x14ac:dyDescent="0.25">
      <c r="A121" s="755"/>
      <c r="B121" s="693"/>
      <c r="C121" s="104" t="str">
        <f>'натур показатели патриотика'!C175</f>
        <v>Кисти</v>
      </c>
      <c r="D121" s="63" t="str">
        <f>'натур показатели патриотика'!D175</f>
        <v>шт</v>
      </c>
      <c r="E121" s="159">
        <f>'таланты+инициативы0,2672'!D261</f>
        <v>10.687999999999999</v>
      </c>
    </row>
    <row r="122" spans="1:5" ht="12" customHeight="1" x14ac:dyDescent="0.25">
      <c r="A122" s="755"/>
      <c r="B122" s="693"/>
      <c r="C122" s="104" t="str">
        <f>'натур показатели патриотика'!C176</f>
        <v>Перчатка пвх</v>
      </c>
      <c r="D122" s="63" t="str">
        <f>'натур показатели патриотика'!D176</f>
        <v>шт</v>
      </c>
      <c r="E122" s="159">
        <f>'таланты+инициативы0,2672'!D262</f>
        <v>26.72</v>
      </c>
    </row>
    <row r="123" spans="1:5" ht="12" customHeight="1" x14ac:dyDescent="0.25">
      <c r="A123" s="755"/>
      <c r="B123" s="693"/>
      <c r="C123" s="104" t="str">
        <f>'натур показатели патриотика'!C177</f>
        <v>краска кудо</v>
      </c>
      <c r="D123" s="63" t="str">
        <f>'натур показатели патриотика'!D177</f>
        <v>шт</v>
      </c>
      <c r="E123" s="159">
        <f>'таланты+инициативы0,2672'!D263</f>
        <v>8.016</v>
      </c>
    </row>
    <row r="124" spans="1:5" ht="12" customHeight="1" x14ac:dyDescent="0.25">
      <c r="A124" s="755"/>
      <c r="B124" s="693"/>
      <c r="C124" s="104" t="str">
        <f>'натур показатели патриотика'!C178</f>
        <v>Валик+ванночка</v>
      </c>
      <c r="D124" s="63" t="str">
        <f>'натур показатели патриотика'!D178</f>
        <v>шт</v>
      </c>
      <c r="E124" s="159">
        <f>'таланты+инициативы0,2672'!D264</f>
        <v>2.6719999999999997</v>
      </c>
    </row>
    <row r="125" spans="1:5" ht="12" customHeight="1" x14ac:dyDescent="0.25">
      <c r="A125" s="755"/>
      <c r="B125" s="693"/>
      <c r="C125" s="104" t="str">
        <f>'натур показатели патриотика'!C179</f>
        <v>Ножницыы</v>
      </c>
      <c r="D125" s="63" t="str">
        <f>'натур показатели патриотика'!D179</f>
        <v>шт</v>
      </c>
      <c r="E125" s="159">
        <f>'таланты+инициативы0,2672'!D265</f>
        <v>2.6719999999999997</v>
      </c>
    </row>
    <row r="126" spans="1:5" ht="12" customHeight="1" x14ac:dyDescent="0.25">
      <c r="A126" s="755"/>
      <c r="B126" s="693"/>
      <c r="C126" s="104" t="str">
        <f>'натур показатели патриотика'!C180</f>
        <v>Канцелярские расходники</v>
      </c>
      <c r="D126" s="63" t="str">
        <f>'натур показатели патриотика'!D180</f>
        <v>шт</v>
      </c>
      <c r="E126" s="159">
        <f>'таланты+инициативы0,2672'!D266</f>
        <v>26.72</v>
      </c>
    </row>
    <row r="127" spans="1:5" ht="12" customHeight="1" x14ac:dyDescent="0.25">
      <c r="A127" s="755"/>
      <c r="B127" s="693"/>
      <c r="C127" s="104" t="str">
        <f>'натур показатели патриотика'!C181</f>
        <v>Канцелярия (ручки, карандаши)</v>
      </c>
      <c r="D127" s="63" t="str">
        <f>'натур показатели патриотика'!D181</f>
        <v>шт</v>
      </c>
      <c r="E127" s="159">
        <f>'таланты+инициативы0,2672'!D267</f>
        <v>26.72</v>
      </c>
    </row>
    <row r="128" spans="1:5" ht="12" customHeight="1" x14ac:dyDescent="0.25">
      <c r="A128" s="755"/>
      <c r="B128" s="693"/>
      <c r="C128" s="104" t="str">
        <f>'натур показатели патриотика'!C182</f>
        <v>Офисные принадлежности (папки, скоросшиватели, файлы)</v>
      </c>
      <c r="D128" s="63" t="str">
        <f>'натур показатели патриотика'!D182</f>
        <v>шт</v>
      </c>
      <c r="E128" s="159">
        <f>'таланты+инициативы0,2672'!D268</f>
        <v>26.72</v>
      </c>
    </row>
    <row r="129" spans="1:5" ht="12" customHeight="1" x14ac:dyDescent="0.25">
      <c r="A129" s="755"/>
      <c r="B129" s="693"/>
      <c r="C129" s="104" t="str">
        <f>'натур показатели патриотика'!C183</f>
        <v>Лампы</v>
      </c>
      <c r="D129" s="63" t="str">
        <f>'натур показатели патриотика'!D183</f>
        <v>шт</v>
      </c>
      <c r="E129" s="159">
        <f>'таланты+инициативы0,2672'!D269</f>
        <v>13.36</v>
      </c>
    </row>
    <row r="130" spans="1:5" ht="12" customHeight="1" x14ac:dyDescent="0.25">
      <c r="A130" s="755"/>
      <c r="B130" s="693"/>
      <c r="C130" s="104" t="str">
        <f>'натур показатели патриотика'!C184</f>
        <v>Батерейки</v>
      </c>
      <c r="D130" s="63" t="str">
        <f>'натур показатели патриотика'!D184</f>
        <v>шт</v>
      </c>
      <c r="E130" s="159">
        <f>'таланты+инициативы0,2672'!D270</f>
        <v>53.44</v>
      </c>
    </row>
    <row r="131" spans="1:5" ht="12" customHeight="1" x14ac:dyDescent="0.25">
      <c r="A131" s="755"/>
      <c r="B131" s="693"/>
      <c r="C131" s="104" t="str">
        <f>'натур показатели патриотика'!C185</f>
        <v>Бумага А4</v>
      </c>
      <c r="D131" s="63" t="str">
        <f>'натур показатели патриотика'!D185</f>
        <v>шт</v>
      </c>
      <c r="E131" s="159">
        <f>'таланты+инициативы0,2672'!D271</f>
        <v>26.72</v>
      </c>
    </row>
    <row r="132" spans="1:5" ht="12" customHeight="1" x14ac:dyDescent="0.25">
      <c r="A132" s="755"/>
      <c r="B132" s="693"/>
      <c r="C132" s="104" t="str">
        <f>'натур показатели патриотика'!C186</f>
        <v>Грабли, лопаты</v>
      </c>
      <c r="D132" s="63" t="str">
        <f>'натур показатели патриотика'!D186</f>
        <v>шт</v>
      </c>
      <c r="E132" s="159">
        <f>'таланты+инициативы0,2672'!D272</f>
        <v>2.6719999999999997</v>
      </c>
    </row>
    <row r="133" spans="1:5" ht="12" customHeight="1" x14ac:dyDescent="0.25">
      <c r="A133" s="755"/>
      <c r="B133" s="693"/>
      <c r="C133" s="104" t="str">
        <f>'натур показатели патриотика'!C187</f>
        <v>ГСМ УАЗ (Масло двигатель)</v>
      </c>
      <c r="D133" s="63" t="str">
        <f>'натур показатели патриотика'!D187</f>
        <v>шт</v>
      </c>
      <c r="E133" s="159">
        <f>'таланты+инициативы0,2672'!D273</f>
        <v>5.3439999999999994</v>
      </c>
    </row>
    <row r="134" spans="1:5" ht="12" customHeight="1" x14ac:dyDescent="0.25">
      <c r="A134" s="755"/>
      <c r="B134" s="693"/>
      <c r="C134" s="104" t="str">
        <f>'натур показатели патриотика'!C188</f>
        <v>ГСМ Бензин</v>
      </c>
      <c r="D134" s="63" t="str">
        <f>'натур показатели патриотика'!D188</f>
        <v>шт</v>
      </c>
      <c r="E134" s="159">
        <f>'таланты+инициативы0,2672'!D274</f>
        <v>694.72</v>
      </c>
    </row>
    <row r="135" spans="1:5" ht="12" hidden="1" customHeight="1" x14ac:dyDescent="0.25">
      <c r="A135" s="755"/>
      <c r="B135" s="693"/>
      <c r="C135" s="104">
        <f>'натур показатели патриотика'!C189</f>
        <v>0</v>
      </c>
      <c r="D135" s="63" t="str">
        <f>'натур показатели патриотика'!D189</f>
        <v>шт</v>
      </c>
      <c r="E135" s="159">
        <f>'таланты+инициативы0,2672'!D275</f>
        <v>0</v>
      </c>
    </row>
    <row r="136" spans="1:5" ht="12" hidden="1" customHeight="1" x14ac:dyDescent="0.25">
      <c r="A136" s="755"/>
      <c r="B136" s="693"/>
      <c r="C136" s="104">
        <f>'натур показатели патриотика'!C190</f>
        <v>0</v>
      </c>
      <c r="D136" s="63" t="str">
        <f>'натур показатели патриотика'!D190</f>
        <v>шт</v>
      </c>
      <c r="E136" s="159">
        <f>'таланты+инициативы0,2672'!D276</f>
        <v>0</v>
      </c>
    </row>
    <row r="137" spans="1:5" ht="12" hidden="1" customHeight="1" x14ac:dyDescent="0.25">
      <c r="A137" s="755"/>
      <c r="B137" s="693"/>
      <c r="C137" s="104">
        <f>'натур показатели патриотика'!C191</f>
        <v>0</v>
      </c>
      <c r="D137" s="63" t="str">
        <f>'натур показатели патриотика'!D191</f>
        <v>шт</v>
      </c>
      <c r="E137" s="159">
        <f>'таланты+инициативы0,2672'!D277</f>
        <v>0</v>
      </c>
    </row>
    <row r="138" spans="1:5" ht="12" hidden="1" customHeight="1" x14ac:dyDescent="0.25">
      <c r="A138" s="755"/>
      <c r="B138" s="693"/>
      <c r="C138" s="104">
        <f>'натур показатели патриотика'!C192</f>
        <v>0</v>
      </c>
      <c r="D138" s="63" t="str">
        <f>'натур показатели патриотика'!D192</f>
        <v>шт</v>
      </c>
      <c r="E138" s="159">
        <f>'таланты+инициативы0,2672'!D278</f>
        <v>0</v>
      </c>
    </row>
    <row r="139" spans="1:5" ht="12" hidden="1" customHeight="1" x14ac:dyDescent="0.25">
      <c r="A139" s="755"/>
      <c r="B139" s="693"/>
      <c r="C139" s="104">
        <f>'натур показатели патриотика'!C193</f>
        <v>0</v>
      </c>
      <c r="D139" s="63" t="str">
        <f>'натур показатели патриотика'!D193</f>
        <v>шт</v>
      </c>
      <c r="E139" s="159">
        <f>'таланты+инициативы0,2672'!D279</f>
        <v>0</v>
      </c>
    </row>
    <row r="140" spans="1:5" ht="12" hidden="1" customHeight="1" x14ac:dyDescent="0.25">
      <c r="A140" s="755"/>
      <c r="B140" s="693"/>
      <c r="C140" s="104">
        <f>'натур показатели патриотика'!C194</f>
        <v>0</v>
      </c>
      <c r="D140" s="63" t="str">
        <f>'натур показатели патриотика'!D194</f>
        <v>шт</v>
      </c>
      <c r="E140" s="159">
        <f>'таланты+инициативы0,2672'!D280</f>
        <v>0</v>
      </c>
    </row>
    <row r="141" spans="1:5" ht="12" hidden="1" customHeight="1" x14ac:dyDescent="0.25">
      <c r="A141" s="755"/>
      <c r="B141" s="693"/>
      <c r="C141" s="104">
        <f>'натур показатели патриотика'!C195</f>
        <v>0</v>
      </c>
      <c r="D141" s="63" t="str">
        <f>'натур показатели патриотика'!D195</f>
        <v>шт</v>
      </c>
      <c r="E141" s="159">
        <f>'таланты+инициативы0,2672'!D281</f>
        <v>0</v>
      </c>
    </row>
    <row r="142" spans="1:5" ht="12" hidden="1" customHeight="1" x14ac:dyDescent="0.25">
      <c r="A142" s="755"/>
      <c r="B142" s="693"/>
      <c r="C142" s="104">
        <f>'натур показатели патриотика'!C196</f>
        <v>0</v>
      </c>
      <c r="D142" s="63" t="str">
        <f>'натур показатели патриотика'!D196</f>
        <v>шт</v>
      </c>
      <c r="E142" s="159">
        <f>'таланты+инициативы0,2672'!D282</f>
        <v>0</v>
      </c>
    </row>
    <row r="143" spans="1:5" ht="12" hidden="1" customHeight="1" x14ac:dyDescent="0.25">
      <c r="A143" s="755"/>
      <c r="B143" s="693"/>
      <c r="C143" s="104">
        <f>'натур показатели патриотика'!C197</f>
        <v>0</v>
      </c>
      <c r="D143" s="63" t="str">
        <f>'натур показатели патриотика'!D197</f>
        <v>шт</v>
      </c>
      <c r="E143" s="159">
        <f>'таланты+инициативы0,2672'!D283</f>
        <v>0</v>
      </c>
    </row>
    <row r="144" spans="1:5" ht="12" hidden="1" customHeight="1" x14ac:dyDescent="0.25">
      <c r="A144" s="755"/>
      <c r="B144" s="693"/>
      <c r="C144" s="104">
        <f>'натур показатели патриотика'!C198</f>
        <v>0</v>
      </c>
      <c r="D144" s="63">
        <f>'натур показатели патриотика'!D198</f>
        <v>0</v>
      </c>
      <c r="E144" s="159">
        <f>'таланты+инициативы0,2672'!D284</f>
        <v>0</v>
      </c>
    </row>
    <row r="145" spans="1:5" ht="12" hidden="1" customHeight="1" x14ac:dyDescent="0.25">
      <c r="A145" s="755"/>
      <c r="B145" s="693"/>
      <c r="C145" s="104">
        <f>'натур показатели патриотика'!C199</f>
        <v>0</v>
      </c>
      <c r="D145" s="63">
        <f>'натур показатели патриотика'!D199</f>
        <v>0</v>
      </c>
      <c r="E145" s="159">
        <f>'таланты+инициативы0,2672'!D285</f>
        <v>0</v>
      </c>
    </row>
    <row r="146" spans="1:5" ht="12" hidden="1" customHeight="1" x14ac:dyDescent="0.25">
      <c r="A146" s="755"/>
      <c r="B146" s="693"/>
      <c r="C146" s="104">
        <f>'натур показатели патриотика'!C200</f>
        <v>0</v>
      </c>
      <c r="D146" s="63">
        <f>'натур показатели патриотика'!D200</f>
        <v>0</v>
      </c>
      <c r="E146" s="159">
        <f>'таланты+инициативы0,2672'!D286</f>
        <v>0</v>
      </c>
    </row>
    <row r="147" spans="1:5" ht="12" hidden="1" customHeight="1" x14ac:dyDescent="0.25">
      <c r="A147" s="755"/>
      <c r="B147" s="693"/>
      <c r="C147" s="104">
        <f>'натур показатели патриотика'!C201</f>
        <v>0</v>
      </c>
      <c r="D147" s="63">
        <f>'натур показатели патриотика'!D201</f>
        <v>0</v>
      </c>
      <c r="E147" s="159">
        <f>'таланты+инициативы0,2672'!D287</f>
        <v>0</v>
      </c>
    </row>
    <row r="148" spans="1:5" ht="12" hidden="1" customHeight="1" x14ac:dyDescent="0.25">
      <c r="A148" s="755"/>
      <c r="B148" s="693"/>
      <c r="C148" s="104">
        <f>'натур показатели патриотика'!C202</f>
        <v>0</v>
      </c>
      <c r="D148" s="63">
        <f>'натур показатели патриотика'!D202</f>
        <v>0</v>
      </c>
      <c r="E148" s="159">
        <f>'таланты+инициативы0,2672'!D288</f>
        <v>0</v>
      </c>
    </row>
    <row r="149" spans="1:5" ht="12" hidden="1" customHeight="1" x14ac:dyDescent="0.25">
      <c r="A149" s="755"/>
      <c r="B149" s="693"/>
      <c r="C149" s="104">
        <f>'натур показатели патриотика'!C203</f>
        <v>0</v>
      </c>
      <c r="D149" s="63">
        <f>'натур показатели патриотика'!D203</f>
        <v>0</v>
      </c>
      <c r="E149" s="159">
        <f>'таланты+инициативы0,2672'!D289</f>
        <v>0</v>
      </c>
    </row>
    <row r="150" spans="1:5" ht="12" hidden="1" customHeight="1" x14ac:dyDescent="0.25">
      <c r="A150" s="755"/>
      <c r="B150" s="693"/>
      <c r="C150" s="104">
        <f>'натур показатели патриотика'!C204</f>
        <v>0</v>
      </c>
      <c r="D150" s="63">
        <f>'натур показатели патриотика'!D204</f>
        <v>0</v>
      </c>
      <c r="E150" s="159">
        <f>'таланты+инициативы0,2672'!D290</f>
        <v>0</v>
      </c>
    </row>
    <row r="151" spans="1:5" ht="12" hidden="1" customHeight="1" x14ac:dyDescent="0.25">
      <c r="A151" s="755"/>
      <c r="B151" s="693"/>
      <c r="C151" s="104">
        <f>'натур показатели патриотика'!C205</f>
        <v>0</v>
      </c>
      <c r="D151" s="63">
        <f>'натур показатели патриотика'!D205</f>
        <v>0</v>
      </c>
      <c r="E151" s="159">
        <f>'таланты+инициативы0,2672'!D291</f>
        <v>0</v>
      </c>
    </row>
    <row r="152" spans="1:5" ht="12" hidden="1" customHeight="1" x14ac:dyDescent="0.25">
      <c r="A152" s="755"/>
      <c r="B152" s="693"/>
      <c r="C152" s="104">
        <f>'натур показатели патриотика'!C206</f>
        <v>0</v>
      </c>
      <c r="D152" s="63">
        <f>'натур показатели патриотика'!D206</f>
        <v>0</v>
      </c>
      <c r="E152" s="159">
        <f>'таланты+инициативы0,2672'!D292</f>
        <v>0</v>
      </c>
    </row>
    <row r="153" spans="1:5" ht="12" hidden="1" customHeight="1" x14ac:dyDescent="0.25">
      <c r="A153" s="755"/>
      <c r="B153" s="693"/>
      <c r="C153" s="104">
        <f>'натур показатели патриотика'!C207</f>
        <v>0</v>
      </c>
      <c r="D153" s="63">
        <f>'натур показатели патриотика'!D207</f>
        <v>0</v>
      </c>
      <c r="E153" s="159">
        <f>'таланты+инициативы0,2672'!D293</f>
        <v>0</v>
      </c>
    </row>
    <row r="154" spans="1:5" ht="12" hidden="1" customHeight="1" x14ac:dyDescent="0.25">
      <c r="A154" s="755"/>
      <c r="B154" s="693"/>
      <c r="C154" s="104">
        <f>'натур показатели патриотика'!C208</f>
        <v>0</v>
      </c>
      <c r="D154" s="63">
        <f>'натур показатели патриотика'!D208</f>
        <v>0</v>
      </c>
      <c r="E154" s="159">
        <f>'таланты+инициативы0,2672'!D294</f>
        <v>0</v>
      </c>
    </row>
    <row r="155" spans="1:5" ht="12" hidden="1" customHeight="1" x14ac:dyDescent="0.25">
      <c r="A155" s="755"/>
      <c r="B155" s="693"/>
      <c r="C155" s="104">
        <f>'натур показатели патриотика'!C209</f>
        <v>0</v>
      </c>
      <c r="D155" s="63">
        <f>'натур показатели патриотика'!D209</f>
        <v>0</v>
      </c>
      <c r="E155" s="159">
        <f>'таланты+инициативы0,2672'!D295</f>
        <v>0</v>
      </c>
    </row>
    <row r="156" spans="1:5" ht="12" hidden="1" customHeight="1" x14ac:dyDescent="0.25">
      <c r="A156" s="755"/>
      <c r="B156" s="693"/>
      <c r="C156" s="104">
        <f>'натур показатели патриотика'!C210</f>
        <v>0</v>
      </c>
      <c r="D156" s="63">
        <f>'натур показатели патриотика'!D210</f>
        <v>0</v>
      </c>
      <c r="E156" s="159">
        <f>'таланты+инициативы0,2672'!D296</f>
        <v>0</v>
      </c>
    </row>
    <row r="157" spans="1:5" ht="12" hidden="1" customHeight="1" x14ac:dyDescent="0.25">
      <c r="A157" s="755"/>
      <c r="B157" s="693"/>
      <c r="C157" s="104">
        <f>'натур показатели патриотика'!C211</f>
        <v>0</v>
      </c>
      <c r="D157" s="63">
        <f>'натур показатели патриотика'!D211</f>
        <v>0</v>
      </c>
      <c r="E157" s="159">
        <f>'таланты+инициативы0,2672'!D297</f>
        <v>0</v>
      </c>
    </row>
    <row r="158" spans="1:5" ht="12" hidden="1" customHeight="1" x14ac:dyDescent="0.25">
      <c r="A158" s="755"/>
      <c r="B158" s="693"/>
      <c r="C158" s="104">
        <f>'натур показатели патриотика'!C212</f>
        <v>0</v>
      </c>
      <c r="D158" s="63">
        <f>'натур показатели патриотика'!D212</f>
        <v>0</v>
      </c>
      <c r="E158" s="159">
        <f>'таланты+инициативы0,2672'!D298</f>
        <v>0</v>
      </c>
    </row>
    <row r="159" spans="1:5" ht="12" hidden="1" customHeight="1" x14ac:dyDescent="0.25">
      <c r="A159" s="755"/>
      <c r="B159" s="693"/>
      <c r="C159" s="104">
        <f>'натур показатели патриотика'!C213</f>
        <v>0</v>
      </c>
      <c r="D159" s="63">
        <f>'натур показатели патриотика'!D213</f>
        <v>0</v>
      </c>
      <c r="E159" s="159">
        <f>'таланты+инициативы0,2672'!D299</f>
        <v>0</v>
      </c>
    </row>
    <row r="160" spans="1:5" ht="12" hidden="1" customHeight="1" x14ac:dyDescent="0.25">
      <c r="A160" s="755"/>
      <c r="B160" s="693"/>
      <c r="C160" s="104">
        <f>'натур показатели патриотика'!C214</f>
        <v>0</v>
      </c>
      <c r="D160" s="63">
        <f>'натур показатели патриотика'!D214</f>
        <v>0</v>
      </c>
      <c r="E160" s="159">
        <f>'таланты+инициативы0,2672'!D300</f>
        <v>0</v>
      </c>
    </row>
    <row r="161" spans="1:5" ht="12" hidden="1" customHeight="1" x14ac:dyDescent="0.25">
      <c r="A161" s="755"/>
      <c r="B161" s="693"/>
      <c r="C161" s="104">
        <f>'натур показатели патриотика'!C215</f>
        <v>0</v>
      </c>
      <c r="D161" s="63">
        <f>'натур показатели патриотика'!D215</f>
        <v>0</v>
      </c>
      <c r="E161" s="159">
        <f>'таланты+инициативы0,2672'!D301</f>
        <v>0</v>
      </c>
    </row>
    <row r="162" spans="1:5" ht="12" hidden="1" customHeight="1" x14ac:dyDescent="0.25">
      <c r="A162" s="755"/>
      <c r="B162" s="693"/>
      <c r="C162" s="104">
        <f>'натур показатели патриотика'!C216</f>
        <v>0</v>
      </c>
      <c r="D162" s="63">
        <f>'натур показатели патриотика'!D216</f>
        <v>0</v>
      </c>
      <c r="E162" s="159">
        <f>'таланты+инициативы0,2672'!D302</f>
        <v>0</v>
      </c>
    </row>
    <row r="163" spans="1:5" ht="12" hidden="1" customHeight="1" x14ac:dyDescent="0.25">
      <c r="A163" s="755"/>
      <c r="B163" s="693"/>
      <c r="C163" s="104">
        <f>'натур показатели патриотика'!C217</f>
        <v>0</v>
      </c>
      <c r="D163" s="63">
        <f>'натур показатели патриотика'!D217</f>
        <v>0</v>
      </c>
      <c r="E163" s="159">
        <f>'таланты+инициативы0,2672'!D303</f>
        <v>0</v>
      </c>
    </row>
    <row r="164" spans="1:5" ht="12" hidden="1" customHeight="1" x14ac:dyDescent="0.25">
      <c r="A164" s="755"/>
      <c r="B164" s="693"/>
      <c r="C164" s="104">
        <f>'натур показатели патриотика'!C218</f>
        <v>0</v>
      </c>
      <c r="D164" s="63">
        <f>'натур показатели патриотика'!D218</f>
        <v>0</v>
      </c>
      <c r="E164" s="159">
        <f>'таланты+инициативы0,2672'!D304</f>
        <v>0</v>
      </c>
    </row>
    <row r="165" spans="1:5" ht="12" hidden="1" customHeight="1" x14ac:dyDescent="0.25">
      <c r="A165" s="755"/>
      <c r="B165" s="693"/>
      <c r="C165" s="104">
        <f>'натур показатели патриотика'!C219</f>
        <v>0</v>
      </c>
      <c r="D165" s="63">
        <f>'натур показатели патриотика'!D219</f>
        <v>0</v>
      </c>
      <c r="E165" s="159">
        <f>'таланты+инициативы0,2672'!D305</f>
        <v>0</v>
      </c>
    </row>
    <row r="166" spans="1:5" ht="12" hidden="1" customHeight="1" x14ac:dyDescent="0.25">
      <c r="A166" s="755"/>
      <c r="B166" s="693"/>
      <c r="C166" s="104">
        <f>'натур показатели патриотика'!C220</f>
        <v>0</v>
      </c>
      <c r="D166" s="63">
        <f>'натур показатели патриотика'!D220</f>
        <v>0</v>
      </c>
      <c r="E166" s="159">
        <f>'таланты+инициативы0,2672'!D306</f>
        <v>0</v>
      </c>
    </row>
    <row r="167" spans="1:5" ht="12" hidden="1" customHeight="1" x14ac:dyDescent="0.25">
      <c r="A167" s="755"/>
      <c r="B167" s="693"/>
      <c r="C167" s="104">
        <f>'натур показатели патриотика'!C221</f>
        <v>0</v>
      </c>
      <c r="D167" s="63">
        <f>'натур показатели патриотика'!D221</f>
        <v>0</v>
      </c>
      <c r="E167" s="159">
        <f>'таланты+инициативы0,2672'!D307</f>
        <v>0</v>
      </c>
    </row>
    <row r="168" spans="1:5" ht="12" hidden="1" customHeight="1" x14ac:dyDescent="0.25">
      <c r="A168" s="755"/>
      <c r="B168" s="693"/>
      <c r="C168" s="104">
        <f>'натур показатели патриотика'!C222</f>
        <v>0</v>
      </c>
      <c r="D168" s="63">
        <f>'натур показатели патриотика'!D222</f>
        <v>0</v>
      </c>
      <c r="E168" s="159">
        <f>'таланты+инициативы0,2672'!D308</f>
        <v>0</v>
      </c>
    </row>
    <row r="169" spans="1:5" ht="12" hidden="1" customHeight="1" x14ac:dyDescent="0.25">
      <c r="A169" s="755"/>
      <c r="B169" s="693"/>
      <c r="C169" s="104">
        <f>'натур показатели патриотика'!C223</f>
        <v>0</v>
      </c>
      <c r="D169" s="63">
        <f>'натур показатели патриотика'!D223</f>
        <v>0</v>
      </c>
      <c r="E169" s="159">
        <f>'таланты+инициативы0,2672'!D309</f>
        <v>0</v>
      </c>
    </row>
    <row r="170" spans="1:5" ht="12" hidden="1" customHeight="1" x14ac:dyDescent="0.25">
      <c r="A170" s="755"/>
      <c r="B170" s="693"/>
      <c r="C170" s="104">
        <f>'натур показатели патриотика'!C224</f>
        <v>0</v>
      </c>
      <c r="D170" s="63">
        <f>'натур показатели патриотика'!D224</f>
        <v>0</v>
      </c>
      <c r="E170" s="159">
        <f>'таланты+инициативы0,2672'!D310</f>
        <v>0</v>
      </c>
    </row>
    <row r="171" spans="1:5" ht="12" hidden="1" customHeight="1" x14ac:dyDescent="0.25">
      <c r="A171" s="755"/>
      <c r="B171" s="693"/>
      <c r="C171" s="104">
        <f>'натур показатели патриотика'!C225</f>
        <v>0</v>
      </c>
      <c r="D171" s="63">
        <f>'натур показатели патриотика'!D225</f>
        <v>0</v>
      </c>
      <c r="E171" s="159">
        <f>'таланты+инициативы0,2672'!D311</f>
        <v>0</v>
      </c>
    </row>
    <row r="172" spans="1:5" ht="12" hidden="1" customHeight="1" x14ac:dyDescent="0.25">
      <c r="A172" s="755"/>
      <c r="B172" s="693"/>
      <c r="C172" s="104">
        <f>'натур показатели патриотика'!C226</f>
        <v>0</v>
      </c>
      <c r="D172" s="63">
        <f>'натур показатели патриотика'!D226</f>
        <v>0</v>
      </c>
      <c r="E172" s="159">
        <f>'таланты+инициативы0,2672'!D312</f>
        <v>0</v>
      </c>
    </row>
    <row r="173" spans="1:5" ht="12" hidden="1" customHeight="1" x14ac:dyDescent="0.25">
      <c r="A173" s="755"/>
      <c r="B173" s="693"/>
      <c r="C173" s="104">
        <f>'натур показатели патриотика'!C227</f>
        <v>0</v>
      </c>
      <c r="D173" s="63">
        <f>'натур показатели патриотика'!D227</f>
        <v>0</v>
      </c>
      <c r="E173" s="159">
        <f>'таланты+инициативы0,2672'!D313</f>
        <v>0</v>
      </c>
    </row>
    <row r="174" spans="1:5" ht="12" hidden="1" customHeight="1" x14ac:dyDescent="0.25">
      <c r="A174" s="755"/>
      <c r="B174" s="693"/>
      <c r="C174" s="104">
        <f>'натур показатели патриотика'!C228</f>
        <v>0</v>
      </c>
      <c r="D174" s="63">
        <f>'натур показатели патриотика'!D228</f>
        <v>0</v>
      </c>
      <c r="E174" s="159">
        <f>'таланты+инициативы0,2672'!D314</f>
        <v>0</v>
      </c>
    </row>
    <row r="175" spans="1:5" ht="12" hidden="1" customHeight="1" x14ac:dyDescent="0.25">
      <c r="A175" s="755"/>
      <c r="B175" s="693"/>
      <c r="C175" s="104">
        <f>'натур показатели патриотика'!C229</f>
        <v>0</v>
      </c>
      <c r="D175" s="63">
        <f>'натур показатели патриотика'!D229</f>
        <v>0</v>
      </c>
      <c r="E175" s="159">
        <f>'таланты+инициативы0,2672'!D315</f>
        <v>0</v>
      </c>
    </row>
    <row r="176" spans="1:5" ht="12" hidden="1" customHeight="1" x14ac:dyDescent="0.25">
      <c r="A176" s="755"/>
      <c r="B176" s="693"/>
      <c r="C176" s="104">
        <f>'натур показатели патриотика'!C230</f>
        <v>0</v>
      </c>
      <c r="D176" s="63">
        <f>'натур показатели патриотика'!D230</f>
        <v>0</v>
      </c>
      <c r="E176" s="159">
        <f>'таланты+инициативы0,2672'!D316</f>
        <v>0</v>
      </c>
    </row>
    <row r="177" spans="1:5" ht="12" hidden="1" customHeight="1" x14ac:dyDescent="0.25">
      <c r="A177" s="755"/>
      <c r="B177" s="693"/>
      <c r="C177" s="104">
        <f>'натур показатели патриотика'!C231</f>
        <v>0</v>
      </c>
      <c r="D177" s="63">
        <f>'натур показатели патриотика'!D231</f>
        <v>0</v>
      </c>
      <c r="E177" s="159">
        <f>'таланты+инициативы0,2672'!D317</f>
        <v>0</v>
      </c>
    </row>
    <row r="178" spans="1:5" ht="12" hidden="1" customHeight="1" x14ac:dyDescent="0.25">
      <c r="A178" s="755"/>
      <c r="B178" s="693"/>
      <c r="C178" s="104">
        <f>'натур показатели патриотика'!C232</f>
        <v>0</v>
      </c>
      <c r="D178" s="63">
        <f>'натур показатели патриотика'!D232</f>
        <v>0</v>
      </c>
      <c r="E178" s="159">
        <f>'таланты+инициативы0,2672'!D318</f>
        <v>0</v>
      </c>
    </row>
    <row r="179" spans="1:5" ht="12" hidden="1" customHeight="1" x14ac:dyDescent="0.25">
      <c r="A179" s="755"/>
      <c r="B179" s="693"/>
      <c r="C179" s="104">
        <f>'натур показатели патриотика'!C233</f>
        <v>0</v>
      </c>
      <c r="D179" s="63">
        <f>'натур показатели патриотика'!D233</f>
        <v>0</v>
      </c>
      <c r="E179" s="159">
        <f>'таланты+инициативы0,2672'!D319</f>
        <v>0</v>
      </c>
    </row>
    <row r="180" spans="1:5" ht="12" hidden="1" customHeight="1" x14ac:dyDescent="0.25">
      <c r="A180" s="755"/>
      <c r="B180" s="693"/>
      <c r="C180" s="104">
        <f>'натур показатели патриотика'!C234</f>
        <v>0</v>
      </c>
      <c r="D180" s="63">
        <f>'натур показатели патриотика'!D234</f>
        <v>0</v>
      </c>
      <c r="E180" s="159">
        <f>'таланты+инициативы0,2672'!D320</f>
        <v>0</v>
      </c>
    </row>
    <row r="181" spans="1:5" hidden="1" x14ac:dyDescent="0.25">
      <c r="A181" s="755"/>
      <c r="B181" s="693"/>
      <c r="C181" s="104">
        <f>'натур показатели патриотика'!C235</f>
        <v>0</v>
      </c>
      <c r="D181" s="63">
        <f>'натур показатели патриотика'!D235</f>
        <v>0</v>
      </c>
      <c r="E181" s="159">
        <f>'таланты+инициативы0,2672'!D321</f>
        <v>0</v>
      </c>
    </row>
    <row r="182" spans="1:5" hidden="1" x14ac:dyDescent="0.25">
      <c r="A182" s="755"/>
      <c r="B182" s="693"/>
      <c r="C182" s="104">
        <f>'натур показатели патриотика'!C236</f>
        <v>0</v>
      </c>
      <c r="D182" s="63">
        <f>'натур показатели патриотика'!D236</f>
        <v>0</v>
      </c>
      <c r="E182" s="159">
        <f>'таланты+инициативы0,2672'!D322</f>
        <v>0</v>
      </c>
    </row>
    <row r="183" spans="1:5" hidden="1" x14ac:dyDescent="0.25">
      <c r="A183" s="755"/>
      <c r="B183" s="693"/>
      <c r="C183" s="104">
        <f>'натур показатели патриотика'!C237</f>
        <v>0</v>
      </c>
      <c r="D183" s="63">
        <f>'натур показатели патриотика'!D237</f>
        <v>0</v>
      </c>
      <c r="E183" s="159">
        <f>'таланты+инициативы0,2672'!D323</f>
        <v>0</v>
      </c>
    </row>
    <row r="184" spans="1:5" hidden="1" x14ac:dyDescent="0.25">
      <c r="A184" s="755"/>
      <c r="B184" s="693"/>
      <c r="C184" s="104">
        <f>'натур показатели патриотика'!C238</f>
        <v>0</v>
      </c>
      <c r="D184" s="63">
        <f>'натур показатели патриотика'!D238</f>
        <v>0</v>
      </c>
      <c r="E184" s="159">
        <f>'таланты+инициативы0,2672'!D324</f>
        <v>0</v>
      </c>
    </row>
    <row r="185" spans="1:5" hidden="1" x14ac:dyDescent="0.25">
      <c r="A185" s="755"/>
      <c r="B185" s="693"/>
      <c r="C185" s="104">
        <f>'натур показатели патриотика'!C239</f>
        <v>0</v>
      </c>
      <c r="D185" s="63">
        <f>'натур показатели патриотика'!D239</f>
        <v>0</v>
      </c>
      <c r="E185" s="159">
        <f>'таланты+инициативы0,2672'!D325</f>
        <v>0</v>
      </c>
    </row>
    <row r="186" spans="1:5" hidden="1" x14ac:dyDescent="0.25">
      <c r="A186" s="755"/>
      <c r="B186" s="693"/>
      <c r="C186" s="104">
        <f>'натур показатели патриотика'!C240</f>
        <v>0</v>
      </c>
      <c r="D186" s="63">
        <f>'натур показатели патриотика'!D240</f>
        <v>0</v>
      </c>
      <c r="E186" s="159">
        <f>'таланты+инициативы0,2672'!D326</f>
        <v>0</v>
      </c>
    </row>
    <row r="187" spans="1:5" hidden="1" x14ac:dyDescent="0.25">
      <c r="A187" s="755"/>
      <c r="B187" s="693"/>
      <c r="C187" s="104">
        <f>'натур показатели патриотика'!C241</f>
        <v>0</v>
      </c>
      <c r="D187" s="63">
        <f>'натур показатели патриотика'!D241</f>
        <v>0</v>
      </c>
      <c r="E187" s="159">
        <f>'таланты+инициативы0,2672'!D327</f>
        <v>0</v>
      </c>
    </row>
    <row r="188" spans="1:5" hidden="1" x14ac:dyDescent="0.25">
      <c r="A188" s="755"/>
      <c r="B188" s="693"/>
      <c r="C188" s="104">
        <f>'натур показатели патриотика'!C242</f>
        <v>0</v>
      </c>
      <c r="D188" s="63">
        <f>'натур показатели патриотика'!D242</f>
        <v>0</v>
      </c>
      <c r="E188" s="159">
        <f>'таланты+инициативы0,2672'!D328</f>
        <v>0</v>
      </c>
    </row>
    <row r="189" spans="1:5" hidden="1" x14ac:dyDescent="0.25">
      <c r="A189" s="755"/>
      <c r="B189" s="693"/>
      <c r="C189" s="104">
        <f>'натур показатели патриотика'!C243</f>
        <v>0</v>
      </c>
      <c r="D189" s="63">
        <f>'натур показатели патриотика'!D243</f>
        <v>0</v>
      </c>
      <c r="E189" s="159">
        <f>'таланты+инициативы0,2672'!D329</f>
        <v>0</v>
      </c>
    </row>
    <row r="190" spans="1:5" hidden="1" x14ac:dyDescent="0.25">
      <c r="A190" s="755"/>
      <c r="B190" s="693"/>
      <c r="C190" s="104">
        <f>'натур показатели патриотика'!C244</f>
        <v>0</v>
      </c>
      <c r="D190" s="63">
        <f>'натур показатели патриотика'!D244</f>
        <v>0</v>
      </c>
      <c r="E190" s="159">
        <f>'таланты+инициативы0,2672'!D330</f>
        <v>0</v>
      </c>
    </row>
    <row r="191" spans="1:5" hidden="1" x14ac:dyDescent="0.25">
      <c r="A191" s="755"/>
      <c r="B191" s="693"/>
      <c r="C191" s="104">
        <f>'натур показатели патриотика'!C245</f>
        <v>0</v>
      </c>
      <c r="D191" s="63">
        <f>'натур показатели патриотика'!D245</f>
        <v>0</v>
      </c>
      <c r="E191" s="159">
        <f>'таланты+инициативы0,2672'!D331</f>
        <v>0</v>
      </c>
    </row>
    <row r="192" spans="1:5" hidden="1" x14ac:dyDescent="0.25">
      <c r="A192" s="755"/>
      <c r="B192" s="693"/>
      <c r="C192" s="104">
        <f>'натур показатели патриотика'!C246</f>
        <v>0</v>
      </c>
      <c r="D192" s="63">
        <f>'натур показатели патриотика'!D246</f>
        <v>0</v>
      </c>
      <c r="E192" s="159">
        <f>'таланты+инициативы0,2672'!D332</f>
        <v>0</v>
      </c>
    </row>
    <row r="193" spans="1:5" hidden="1" x14ac:dyDescent="0.25">
      <c r="A193" s="755"/>
      <c r="B193" s="693"/>
      <c r="C193" s="104">
        <f>'натур показатели патриотика'!C247</f>
        <v>0</v>
      </c>
      <c r="D193" s="63">
        <f>'натур показатели патриотика'!D247</f>
        <v>0</v>
      </c>
      <c r="E193" s="159">
        <f>'таланты+инициативы0,2672'!D333</f>
        <v>0</v>
      </c>
    </row>
    <row r="194" spans="1:5" hidden="1" x14ac:dyDescent="0.25">
      <c r="A194" s="755"/>
      <c r="B194" s="693"/>
      <c r="C194" s="104">
        <f>'натур показатели патриотика'!C248</f>
        <v>0</v>
      </c>
      <c r="D194" s="63">
        <f>'натур показатели патриотика'!D248</f>
        <v>0</v>
      </c>
      <c r="E194" s="159">
        <f>'таланты+инициативы0,2672'!D334</f>
        <v>0</v>
      </c>
    </row>
    <row r="195" spans="1:5" hidden="1" x14ac:dyDescent="0.25">
      <c r="A195" s="755"/>
      <c r="B195" s="693"/>
      <c r="C195" s="104">
        <f>'натур показатели патриотика'!C249</f>
        <v>0</v>
      </c>
      <c r="D195" s="63">
        <f>'натур показатели патриотика'!D249</f>
        <v>0</v>
      </c>
      <c r="E195" s="159">
        <f>'таланты+инициативы0,2672'!D335</f>
        <v>0</v>
      </c>
    </row>
    <row r="196" spans="1:5" hidden="1" x14ac:dyDescent="0.25">
      <c r="A196" s="755"/>
      <c r="B196" s="693"/>
      <c r="C196" s="104">
        <f>'натур показатели патриотика'!C250</f>
        <v>0</v>
      </c>
      <c r="D196" s="63">
        <f>'натур показатели патриотика'!D250</f>
        <v>0</v>
      </c>
      <c r="E196" s="159">
        <f>'таланты+инициативы0,2672'!D336</f>
        <v>0</v>
      </c>
    </row>
    <row r="197" spans="1:5" hidden="1" x14ac:dyDescent="0.25">
      <c r="A197" s="755"/>
      <c r="B197" s="693"/>
      <c r="C197" s="104">
        <f>'натур показатели патриотика'!C251</f>
        <v>0</v>
      </c>
      <c r="D197" s="63">
        <f>'натур показатели патриотика'!D251</f>
        <v>0</v>
      </c>
      <c r="E197" s="159">
        <f>'таланты+инициативы0,2672'!D337</f>
        <v>0</v>
      </c>
    </row>
    <row r="198" spans="1:5" hidden="1" x14ac:dyDescent="0.25">
      <c r="A198" s="755"/>
      <c r="B198" s="693"/>
      <c r="C198" s="104">
        <f>'натур показатели патриотика'!C252</f>
        <v>0</v>
      </c>
      <c r="D198" s="63">
        <f>'натур показатели патриотика'!D252</f>
        <v>0</v>
      </c>
      <c r="E198" s="159">
        <f>'таланты+инициативы0,2672'!D338</f>
        <v>0</v>
      </c>
    </row>
    <row r="199" spans="1:5" hidden="1" x14ac:dyDescent="0.25">
      <c r="A199" s="755"/>
      <c r="B199" s="693"/>
      <c r="C199" s="104">
        <f>'натур показатели патриотика'!C253</f>
        <v>0</v>
      </c>
      <c r="D199" s="63">
        <f>'натур показатели патриотика'!D253</f>
        <v>0</v>
      </c>
      <c r="E199" s="159">
        <f>'таланты+инициативы0,2672'!D339</f>
        <v>0</v>
      </c>
    </row>
    <row r="200" spans="1:5" hidden="1" x14ac:dyDescent="0.25">
      <c r="A200" s="755"/>
      <c r="B200" s="693"/>
      <c r="C200" s="104">
        <f>'натур показатели патриотика'!C254</f>
        <v>0</v>
      </c>
      <c r="D200" s="63">
        <f>'натур показатели патриотика'!D254</f>
        <v>0</v>
      </c>
      <c r="E200" s="159">
        <f>'таланты+инициативы0,2672'!D340</f>
        <v>0</v>
      </c>
    </row>
    <row r="201" spans="1:5" hidden="1" x14ac:dyDescent="0.25">
      <c r="A201" s="755"/>
      <c r="B201" s="693"/>
      <c r="C201" s="104">
        <f>'натур показатели патриотика'!C255</f>
        <v>0</v>
      </c>
      <c r="D201" s="63">
        <f>'натур показатели патриотика'!D255</f>
        <v>0</v>
      </c>
      <c r="E201" s="159">
        <f>'таланты+инициативы0,2672'!D341</f>
        <v>0.26719999999999999</v>
      </c>
    </row>
    <row r="202" spans="1:5" hidden="1" x14ac:dyDescent="0.25">
      <c r="A202" s="755"/>
      <c r="B202" s="693"/>
      <c r="C202" s="104">
        <f>'натур показатели патриотика'!C256</f>
        <v>0</v>
      </c>
      <c r="D202" s="63">
        <f>'натур показатели патриотика'!D256</f>
        <v>0</v>
      </c>
      <c r="E202" s="159">
        <f>'таланты+инициативы0,2672'!D342</f>
        <v>0.26719999999999999</v>
      </c>
    </row>
    <row r="203" spans="1:5" hidden="1" x14ac:dyDescent="0.25">
      <c r="A203" s="755"/>
      <c r="B203" s="693"/>
      <c r="C203" s="104">
        <f>'натур показатели патриотика'!C257</f>
        <v>0</v>
      </c>
      <c r="D203" s="63">
        <f>'натур показатели патриотика'!D257</f>
        <v>0</v>
      </c>
      <c r="E203" s="159">
        <f>'таланты+инициативы0,2672'!D343</f>
        <v>0.26719999999999999</v>
      </c>
    </row>
    <row r="204" spans="1:5" hidden="1" x14ac:dyDescent="0.25">
      <c r="A204" s="755"/>
      <c r="B204" s="693"/>
      <c r="C204" s="104">
        <f>'натур показатели патриотика'!C258</f>
        <v>0</v>
      </c>
      <c r="D204" s="63">
        <f>'натур показатели патриотика'!D258</f>
        <v>0</v>
      </c>
      <c r="E204" s="159">
        <f>'таланты+инициативы0,2672'!D344</f>
        <v>0.26719999999999999</v>
      </c>
    </row>
    <row r="205" spans="1:5" hidden="1" x14ac:dyDescent="0.25">
      <c r="A205" s="755"/>
      <c r="B205" s="693"/>
      <c r="C205" s="104">
        <f>'натур показатели патриотика'!C259</f>
        <v>0</v>
      </c>
      <c r="D205" s="63">
        <f>'натур показатели патриотика'!D259</f>
        <v>0</v>
      </c>
      <c r="E205" s="159">
        <f>'таланты+инициативы0,2672'!D345</f>
        <v>0.26719999999999999</v>
      </c>
    </row>
    <row r="206" spans="1:5" hidden="1" x14ac:dyDescent="0.25">
      <c r="A206" s="755"/>
      <c r="B206" s="693"/>
      <c r="C206" s="104">
        <f>'натур показатели патриотика'!C260</f>
        <v>0</v>
      </c>
      <c r="D206" s="63">
        <f>'натур показатели патриотика'!D260</f>
        <v>0</v>
      </c>
      <c r="E206" s="159">
        <f>'таланты+инициативы0,2672'!D346</f>
        <v>0.26719999999999999</v>
      </c>
    </row>
    <row r="207" spans="1:5" hidden="1" x14ac:dyDescent="0.25">
      <c r="A207" s="755"/>
      <c r="B207" s="693"/>
      <c r="C207" s="104">
        <f>'натур показатели патриотика'!C261</f>
        <v>0</v>
      </c>
      <c r="D207" s="63">
        <f>'натур показатели патриотика'!D261</f>
        <v>0</v>
      </c>
      <c r="E207" s="159">
        <f>'таланты+инициативы0,2672'!D347</f>
        <v>0.26719999999999999</v>
      </c>
    </row>
    <row r="208" spans="1:5" hidden="1" x14ac:dyDescent="0.25">
      <c r="A208" s="755"/>
      <c r="B208" s="693"/>
      <c r="C208" s="104">
        <f>'натур показатели патриотика'!C262</f>
        <v>0</v>
      </c>
      <c r="D208" s="63">
        <f>'натур показатели патриотика'!D262</f>
        <v>0</v>
      </c>
      <c r="E208" s="159">
        <f>'таланты+инициативы0,2672'!D348</f>
        <v>0.26719999999999999</v>
      </c>
    </row>
    <row r="209" spans="1:5" ht="22.5" hidden="1" customHeight="1" x14ac:dyDescent="0.25">
      <c r="A209" s="755"/>
      <c r="B209" s="693"/>
      <c r="C209" s="104">
        <f>'натур показатели патриотика'!C263</f>
        <v>0</v>
      </c>
      <c r="D209" s="63">
        <f>'натур показатели патриотика'!D263</f>
        <v>0</v>
      </c>
      <c r="E209" s="159">
        <f>'таланты+инициативы0,2672'!D349</f>
        <v>0.26719999999999999</v>
      </c>
    </row>
    <row r="210" spans="1:5" hidden="1" x14ac:dyDescent="0.25">
      <c r="A210" s="755"/>
      <c r="B210" s="693"/>
      <c r="C210" s="104">
        <f>'натур показатели патриотика'!C264</f>
        <v>0</v>
      </c>
      <c r="D210" s="63">
        <f>'натур показатели патриотика'!D264</f>
        <v>0</v>
      </c>
      <c r="E210" s="159">
        <f>'таланты+инициативы0,2672'!D350</f>
        <v>0.26719999999999999</v>
      </c>
    </row>
    <row r="211" spans="1:5" hidden="1" x14ac:dyDescent="0.25">
      <c r="A211" s="755"/>
      <c r="B211" s="693"/>
      <c r="C211" s="104">
        <f>'натур показатели патриотика'!C265</f>
        <v>0</v>
      </c>
      <c r="D211" s="63">
        <f>'натур показатели патриотика'!D265</f>
        <v>0</v>
      </c>
      <c r="E211" s="159">
        <f>'таланты+инициативы0,2672'!D351</f>
        <v>0.26719999999999999</v>
      </c>
    </row>
    <row r="212" spans="1:5" hidden="1" x14ac:dyDescent="0.25">
      <c r="A212" s="755"/>
      <c r="B212" s="693"/>
      <c r="C212" s="104">
        <f>'натур показатели патриотика'!C266</f>
        <v>0</v>
      </c>
      <c r="D212" s="63">
        <f>'натур показатели патриотика'!D266</f>
        <v>0</v>
      </c>
      <c r="E212" s="159">
        <f>'таланты+инициативы0,2672'!D352</f>
        <v>0.26719999999999999</v>
      </c>
    </row>
    <row r="213" spans="1:5" hidden="1" x14ac:dyDescent="0.25">
      <c r="A213" s="755"/>
      <c r="B213" s="693"/>
      <c r="C213" s="104">
        <f>'натур показатели патриотика'!C267</f>
        <v>0</v>
      </c>
      <c r="D213" s="63">
        <f>'натур показатели патриотика'!D267</f>
        <v>0</v>
      </c>
      <c r="E213" s="159">
        <f>'таланты+инициативы0,2672'!D353</f>
        <v>0.26719999999999999</v>
      </c>
    </row>
    <row r="214" spans="1:5" hidden="1" x14ac:dyDescent="0.25">
      <c r="A214" s="755"/>
      <c r="B214" s="693"/>
      <c r="C214" s="104">
        <f>'натур показатели патриотика'!C268</f>
        <v>0</v>
      </c>
      <c r="D214" s="63">
        <f>'натур показатели патриотика'!D268</f>
        <v>0</v>
      </c>
      <c r="E214" s="159">
        <f>'таланты+инициативы0,2672'!D354</f>
        <v>0.26719999999999999</v>
      </c>
    </row>
    <row r="215" spans="1:5" hidden="1" x14ac:dyDescent="0.25">
      <c r="A215" s="755"/>
      <c r="B215" s="693"/>
      <c r="C215" s="104">
        <f>'натур показатели патриотика'!C269</f>
        <v>0</v>
      </c>
      <c r="D215" s="63">
        <f>'натур показатели патриотика'!D269</f>
        <v>0</v>
      </c>
      <c r="E215" s="159">
        <f>'таланты+инициативы0,2672'!D355</f>
        <v>0.26719999999999999</v>
      </c>
    </row>
    <row r="216" spans="1:5" hidden="1" x14ac:dyDescent="0.25">
      <c r="A216" s="755"/>
      <c r="B216" s="693"/>
      <c r="C216" s="104">
        <f>'натур показатели патриотика'!C270</f>
        <v>0</v>
      </c>
      <c r="D216" s="63">
        <f>'натур показатели патриотика'!D270</f>
        <v>0</v>
      </c>
      <c r="E216" s="159">
        <f>'таланты+инициативы0,2672'!D356</f>
        <v>0.26719999999999999</v>
      </c>
    </row>
    <row r="217" spans="1:5" hidden="1" x14ac:dyDescent="0.25">
      <c r="A217" s="755"/>
      <c r="B217" s="693"/>
      <c r="C217" s="104">
        <f>'натур показатели патриотика'!C271</f>
        <v>0</v>
      </c>
      <c r="D217" s="63">
        <f>'натур показатели патриотика'!D271</f>
        <v>0</v>
      </c>
      <c r="E217" s="159">
        <f>'таланты+инициативы0,2672'!D357</f>
        <v>0.26719999999999999</v>
      </c>
    </row>
    <row r="218" spans="1:5" hidden="1" x14ac:dyDescent="0.25">
      <c r="A218" s="755"/>
      <c r="B218" s="693"/>
      <c r="C218" s="104">
        <f>'натур показатели патриотика'!C272</f>
        <v>0</v>
      </c>
      <c r="D218" s="63">
        <f>'натур показатели патриотика'!D272</f>
        <v>0</v>
      </c>
      <c r="E218" s="159">
        <f>'таланты+инициативы0,2672'!D358</f>
        <v>0.26719999999999999</v>
      </c>
    </row>
    <row r="219" spans="1:5" hidden="1" x14ac:dyDescent="0.25">
      <c r="A219" s="755"/>
      <c r="B219" s="693"/>
      <c r="C219" s="104">
        <f>'натур показатели патриотика'!C273</f>
        <v>0</v>
      </c>
      <c r="D219" s="63">
        <f>'натур показатели патриотика'!D273</f>
        <v>0</v>
      </c>
      <c r="E219" s="159">
        <f>'таланты+инициативы0,2672'!D359</f>
        <v>0.26719999999999999</v>
      </c>
    </row>
    <row r="220" spans="1:5" hidden="1" x14ac:dyDescent="0.25">
      <c r="A220" s="755"/>
      <c r="B220" s="693"/>
      <c r="C220" s="104">
        <f>'натур показатели патриотика'!C274</f>
        <v>0</v>
      </c>
      <c r="D220" s="63">
        <f>'натур показатели патриотика'!D274</f>
        <v>0</v>
      </c>
      <c r="E220" s="159">
        <f>'таланты+инициативы0,2672'!D360</f>
        <v>0.26719999999999999</v>
      </c>
    </row>
    <row r="221" spans="1:5" hidden="1" x14ac:dyDescent="0.25">
      <c r="A221" s="755"/>
      <c r="B221" s="693"/>
      <c r="C221" s="104">
        <f>'натур показатели патриотика'!C275</f>
        <v>0</v>
      </c>
      <c r="D221" s="63">
        <f>'натур показатели патриотика'!D275</f>
        <v>0</v>
      </c>
      <c r="E221" s="159">
        <f>'таланты+инициативы0,2672'!D361</f>
        <v>0.26719999999999999</v>
      </c>
    </row>
    <row r="222" spans="1:5" hidden="1" x14ac:dyDescent="0.25">
      <c r="A222" s="755"/>
      <c r="B222" s="693"/>
      <c r="C222" s="104">
        <f>'натур показатели патриотика'!C276</f>
        <v>0</v>
      </c>
      <c r="D222" s="63">
        <f>'натур показатели патриотика'!D276</f>
        <v>0</v>
      </c>
      <c r="E222" s="159">
        <f>'таланты+инициативы0,2672'!D362</f>
        <v>0.26719999999999999</v>
      </c>
    </row>
    <row r="223" spans="1:5" hidden="1" x14ac:dyDescent="0.25">
      <c r="A223" s="755"/>
      <c r="B223" s="693"/>
      <c r="C223" s="104">
        <f>'натур показатели патриотика'!C277</f>
        <v>0</v>
      </c>
      <c r="D223" s="63">
        <f>'натур показатели патриотика'!D277</f>
        <v>0</v>
      </c>
      <c r="E223" s="159">
        <f>'таланты+инициативы0,2672'!D363</f>
        <v>0.26719999999999999</v>
      </c>
    </row>
    <row r="224" spans="1:5" hidden="1" x14ac:dyDescent="0.25">
      <c r="A224" s="755"/>
      <c r="B224" s="693"/>
      <c r="C224" s="104">
        <f>'натур показатели патриотика'!C278</f>
        <v>0</v>
      </c>
      <c r="D224" s="63">
        <f>'натур показатели патриотика'!D278</f>
        <v>0</v>
      </c>
      <c r="E224" s="159">
        <f>'таланты+инициативы0,2672'!D364</f>
        <v>0.26719999999999999</v>
      </c>
    </row>
    <row r="225" spans="1:5" hidden="1" x14ac:dyDescent="0.25">
      <c r="A225" s="755"/>
      <c r="B225" s="693"/>
      <c r="C225" s="104">
        <f>'натур показатели патриотика'!C279</f>
        <v>0</v>
      </c>
      <c r="D225" s="63">
        <f>'натур показатели патриотика'!D279</f>
        <v>0</v>
      </c>
      <c r="E225" s="159">
        <f>'таланты+инициативы0,2672'!D365</f>
        <v>0.26719999999999999</v>
      </c>
    </row>
    <row r="226" spans="1:5" hidden="1" x14ac:dyDescent="0.25">
      <c r="A226" s="755"/>
      <c r="B226" s="693"/>
      <c r="C226" s="104">
        <f>'натур показатели патриотика'!C280</f>
        <v>0</v>
      </c>
      <c r="D226" s="63">
        <f>'натур показатели патриотика'!D280</f>
        <v>0</v>
      </c>
      <c r="E226" s="159">
        <f>'таланты+инициативы0,2672'!D366</f>
        <v>0.26719999999999999</v>
      </c>
    </row>
    <row r="227" spans="1:5" hidden="1" x14ac:dyDescent="0.25">
      <c r="A227" s="755"/>
      <c r="B227" s="693"/>
      <c r="C227" s="104">
        <f>'натур показатели патриотика'!C281</f>
        <v>0</v>
      </c>
      <c r="D227" s="63">
        <f>'натур показатели патриотика'!D281</f>
        <v>0</v>
      </c>
      <c r="E227" s="159">
        <f>'таланты+инициативы0,2672'!D367</f>
        <v>0.26719999999999999</v>
      </c>
    </row>
    <row r="228" spans="1:5" hidden="1" x14ac:dyDescent="0.25">
      <c r="A228" s="755"/>
      <c r="B228" s="693"/>
      <c r="C228" s="104">
        <f>'натур показатели патриотика'!C282</f>
        <v>0</v>
      </c>
      <c r="D228" s="63">
        <f>'натур показатели патриотика'!D282</f>
        <v>0</v>
      </c>
      <c r="E228" s="159">
        <f>'таланты+инициативы0,2672'!D368</f>
        <v>0.26719999999999999</v>
      </c>
    </row>
    <row r="229" spans="1:5" hidden="1" x14ac:dyDescent="0.25">
      <c r="A229" s="755"/>
      <c r="B229" s="693"/>
      <c r="C229" s="104">
        <f>'натур показатели патриотика'!C283</f>
        <v>0</v>
      </c>
      <c r="D229" s="63">
        <f>'натур показатели патриотика'!D283</f>
        <v>0</v>
      </c>
      <c r="E229" s="159">
        <f>'таланты+инициативы0,2672'!D369</f>
        <v>0.26719999999999999</v>
      </c>
    </row>
    <row r="230" spans="1:5" hidden="1" x14ac:dyDescent="0.25">
      <c r="A230" s="755"/>
      <c r="B230" s="693"/>
      <c r="C230" s="104">
        <f>'натур показатели патриотика'!C284</f>
        <v>0</v>
      </c>
      <c r="D230" s="63">
        <f>'натур показатели патриотика'!D284</f>
        <v>0</v>
      </c>
      <c r="E230" s="159">
        <f>'таланты+инициативы0,2672'!D370</f>
        <v>0.26719999999999999</v>
      </c>
    </row>
    <row r="231" spans="1:5" hidden="1" x14ac:dyDescent="0.25">
      <c r="A231" s="755"/>
      <c r="B231" s="693"/>
      <c r="C231" s="104">
        <f>'натур показатели патриотика'!C285</f>
        <v>0</v>
      </c>
      <c r="D231" s="63">
        <f>'натур показатели патриотика'!D285</f>
        <v>0</v>
      </c>
      <c r="E231" s="159">
        <f>'таланты+инициативы0,2672'!D371</f>
        <v>0.26719999999999999</v>
      </c>
    </row>
    <row r="232" spans="1:5" hidden="1" x14ac:dyDescent="0.25">
      <c r="A232" s="755"/>
      <c r="B232" s="693"/>
      <c r="C232" s="104">
        <f>'натур показатели патриотика'!C286</f>
        <v>0</v>
      </c>
      <c r="D232" s="63">
        <f>'натур показатели патриотика'!D286</f>
        <v>0</v>
      </c>
      <c r="E232" s="159">
        <f>'таланты+инициативы0,2672'!D372</f>
        <v>0.26719999999999999</v>
      </c>
    </row>
    <row r="233" spans="1:5" hidden="1" x14ac:dyDescent="0.25">
      <c r="A233" s="755"/>
      <c r="B233" s="693"/>
      <c r="C233" s="104">
        <f>'натур показатели патриотика'!C287</f>
        <v>0</v>
      </c>
      <c r="D233" s="63">
        <f>'натур показатели патриотика'!D287</f>
        <v>0</v>
      </c>
      <c r="E233" s="159">
        <f>'таланты+инициативы0,2672'!D373</f>
        <v>0.26719999999999999</v>
      </c>
    </row>
    <row r="234" spans="1:5" hidden="1" x14ac:dyDescent="0.25">
      <c r="A234" s="755"/>
      <c r="B234" s="693"/>
      <c r="C234" s="104">
        <f>'натур показатели патриотика'!C288</f>
        <v>0</v>
      </c>
      <c r="D234" s="63">
        <f>'натур показатели патриотика'!D288</f>
        <v>0</v>
      </c>
      <c r="E234" s="159">
        <f>'таланты+инициативы0,2672'!D374</f>
        <v>0.26719999999999999</v>
      </c>
    </row>
    <row r="235" spans="1:5" hidden="1" x14ac:dyDescent="0.25">
      <c r="A235" s="755"/>
      <c r="B235" s="693"/>
      <c r="C235" s="104">
        <f>'натур показатели патриотика'!C289</f>
        <v>0</v>
      </c>
      <c r="D235" s="63">
        <f>'натур показатели патриотика'!D289</f>
        <v>0</v>
      </c>
      <c r="E235" s="159">
        <f>'таланты+инициативы0,2672'!D375</f>
        <v>0.26719999999999999</v>
      </c>
    </row>
    <row r="236" spans="1:5" hidden="1" x14ac:dyDescent="0.25">
      <c r="A236" s="755"/>
      <c r="B236" s="693"/>
      <c r="C236" s="104">
        <f>'натур показатели патриотика'!C290</f>
        <v>0</v>
      </c>
      <c r="D236" s="63">
        <f>'натур показатели патриотика'!D290</f>
        <v>0</v>
      </c>
      <c r="E236" s="159">
        <f>'таланты+инициативы0,2672'!D376</f>
        <v>0.26719999999999999</v>
      </c>
    </row>
    <row r="237" spans="1:5" hidden="1" x14ac:dyDescent="0.25">
      <c r="A237" s="755"/>
      <c r="B237" s="693"/>
      <c r="C237" s="104">
        <f>'натур показатели патриотика'!C291</f>
        <v>0</v>
      </c>
      <c r="D237" s="63">
        <f>'натур показатели патриотика'!D291</f>
        <v>0</v>
      </c>
      <c r="E237" s="159">
        <f>'таланты+инициативы0,2672'!D377</f>
        <v>0.26719999999999999</v>
      </c>
    </row>
    <row r="238" spans="1:5" hidden="1" x14ac:dyDescent="0.25">
      <c r="A238" s="755"/>
      <c r="B238" s="693"/>
      <c r="C238" s="104">
        <f>'натур показатели патриотика'!C292</f>
        <v>0</v>
      </c>
      <c r="D238" s="63">
        <f>'натур показатели патриотика'!D292</f>
        <v>0</v>
      </c>
      <c r="E238" s="159">
        <f>'таланты+инициативы0,2672'!D378</f>
        <v>0.26719999999999999</v>
      </c>
    </row>
    <row r="239" spans="1:5" hidden="1" x14ac:dyDescent="0.25">
      <c r="A239" s="755"/>
      <c r="B239" s="693"/>
      <c r="C239" s="104">
        <f>'натур показатели патриотика'!C293</f>
        <v>0</v>
      </c>
      <c r="D239" s="63">
        <f>'натур показатели патриотика'!D293</f>
        <v>0</v>
      </c>
      <c r="E239" s="159">
        <f>'таланты+инициативы0,2672'!D379</f>
        <v>0.26719999999999999</v>
      </c>
    </row>
    <row r="240" spans="1:5" hidden="1" x14ac:dyDescent="0.25">
      <c r="A240" s="755"/>
      <c r="B240" s="693"/>
      <c r="C240" s="104">
        <f>'натур показатели патриотика'!C294</f>
        <v>0</v>
      </c>
      <c r="D240" s="63">
        <f>'натур показатели патриотика'!D294</f>
        <v>0</v>
      </c>
      <c r="E240" s="159">
        <f>'таланты+инициативы0,2672'!D380</f>
        <v>0.26719999999999999</v>
      </c>
    </row>
    <row r="241" spans="1:5" hidden="1" x14ac:dyDescent="0.25">
      <c r="A241" s="755"/>
      <c r="B241" s="693"/>
      <c r="C241" s="104">
        <f>'натур показатели патриотика'!C295</f>
        <v>0</v>
      </c>
      <c r="D241" s="63">
        <f>'натур показатели патриотика'!D295</f>
        <v>0</v>
      </c>
      <c r="E241" s="159">
        <f>'таланты+инициативы0,2672'!D381</f>
        <v>0.26719999999999999</v>
      </c>
    </row>
    <row r="242" spans="1:5" hidden="1" x14ac:dyDescent="0.25">
      <c r="A242" s="755"/>
      <c r="B242" s="693"/>
      <c r="C242" s="104">
        <f>'натур показатели патриотика'!C296</f>
        <v>0</v>
      </c>
      <c r="D242" s="63">
        <f>'натур показатели патриотика'!D296</f>
        <v>0</v>
      </c>
      <c r="E242" s="159">
        <f>'таланты+инициативы0,2672'!D382</f>
        <v>0.26719999999999999</v>
      </c>
    </row>
    <row r="243" spans="1:5" hidden="1" x14ac:dyDescent="0.25">
      <c r="A243" s="755"/>
      <c r="B243" s="693"/>
      <c r="C243" s="104">
        <f>'натур показатели патриотика'!C297</f>
        <v>0</v>
      </c>
      <c r="D243" s="63">
        <f>'натур показатели патриотика'!D297</f>
        <v>0</v>
      </c>
      <c r="E243" s="159">
        <f>'таланты+инициативы0,2672'!D383</f>
        <v>0.26719999999999999</v>
      </c>
    </row>
    <row r="244" spans="1:5" hidden="1" x14ac:dyDescent="0.25">
      <c r="A244" s="755"/>
      <c r="B244" s="693"/>
      <c r="C244" s="104">
        <f>'натур показатели патриотика'!C298</f>
        <v>0</v>
      </c>
      <c r="D244" s="63">
        <f>'натур показатели патриотика'!D298</f>
        <v>0</v>
      </c>
      <c r="E244" s="159">
        <f>'таланты+инициативы0,2672'!D384</f>
        <v>0.26719999999999999</v>
      </c>
    </row>
    <row r="245" spans="1:5" hidden="1" x14ac:dyDescent="0.25">
      <c r="A245" s="755"/>
      <c r="B245" s="693"/>
      <c r="C245" s="104">
        <f>'натур показатели патриотика'!C299</f>
        <v>0</v>
      </c>
      <c r="D245" s="63">
        <f>'натур показатели патриотика'!D299</f>
        <v>0</v>
      </c>
      <c r="E245" s="159">
        <f>'таланты+инициативы0,2672'!D385</f>
        <v>0.26719999999999999</v>
      </c>
    </row>
    <row r="246" spans="1:5" hidden="1" x14ac:dyDescent="0.25">
      <c r="A246" s="755"/>
      <c r="B246" s="693"/>
      <c r="C246" s="104">
        <f>'натур показатели патриотика'!C300</f>
        <v>0</v>
      </c>
      <c r="D246" s="63">
        <f>'натур показатели патриотика'!D300</f>
        <v>0</v>
      </c>
      <c r="E246" s="159">
        <f>'таланты+инициативы0,2672'!D386</f>
        <v>0.26719999999999999</v>
      </c>
    </row>
    <row r="247" spans="1:5" hidden="1" x14ac:dyDescent="0.25">
      <c r="A247" s="755"/>
      <c r="B247" s="693"/>
      <c r="C247" s="104">
        <f>'натур показатели патриотика'!C301</f>
        <v>0</v>
      </c>
      <c r="D247" s="63">
        <f>'натур показатели патриотика'!D301</f>
        <v>0</v>
      </c>
      <c r="E247" s="159">
        <f>'таланты+инициативы0,2672'!D387</f>
        <v>0.26719999999999999</v>
      </c>
    </row>
    <row r="248" spans="1:5" hidden="1" x14ac:dyDescent="0.25">
      <c r="A248" s="755"/>
      <c r="B248" s="693"/>
      <c r="C248" s="104">
        <f>'натур показатели патриотика'!C302</f>
        <v>0</v>
      </c>
      <c r="D248" s="63">
        <f>'натур показатели патриотика'!D302</f>
        <v>0</v>
      </c>
      <c r="E248" s="159">
        <f>'таланты+инициативы0,2672'!D388</f>
        <v>0.26719999999999999</v>
      </c>
    </row>
    <row r="249" spans="1:5" hidden="1" x14ac:dyDescent="0.25">
      <c r="A249" s="755"/>
      <c r="B249" s="693"/>
      <c r="C249" s="104">
        <f>'натур показатели патриотика'!C303</f>
        <v>0</v>
      </c>
      <c r="D249" s="63">
        <f>'натур показатели патриотика'!D303</f>
        <v>0</v>
      </c>
      <c r="E249" s="159">
        <f>'таланты+инициативы0,2672'!D389</f>
        <v>0.26719999999999999</v>
      </c>
    </row>
    <row r="250" spans="1:5" hidden="1" x14ac:dyDescent="0.25">
      <c r="A250" s="755"/>
      <c r="B250" s="693"/>
      <c r="C250" s="104">
        <f>'натур показатели патриотика'!C304</f>
        <v>0</v>
      </c>
      <c r="D250" s="63">
        <f>'натур показатели патриотика'!D304</f>
        <v>0</v>
      </c>
      <c r="E250" s="159">
        <f>'таланты+инициативы0,2672'!D390</f>
        <v>0.26719999999999999</v>
      </c>
    </row>
    <row r="251" spans="1:5" hidden="1" x14ac:dyDescent="0.25">
      <c r="A251" s="755"/>
      <c r="B251" s="693"/>
      <c r="C251" s="104">
        <f>'натур показатели патриотика'!C305</f>
        <v>0</v>
      </c>
      <c r="D251" s="63">
        <f>'натур показатели патриотика'!D305</f>
        <v>0</v>
      </c>
      <c r="E251" s="159">
        <f>'таланты+инициативы0,2672'!D391</f>
        <v>0.26719999999999999</v>
      </c>
    </row>
    <row r="252" spans="1:5" hidden="1" x14ac:dyDescent="0.25">
      <c r="A252" s="755"/>
      <c r="B252" s="693"/>
      <c r="C252" s="104">
        <f>'натур показатели патриотика'!C306</f>
        <v>0</v>
      </c>
      <c r="D252" s="63">
        <f>'натур показатели патриотика'!D306</f>
        <v>0</v>
      </c>
      <c r="E252" s="159">
        <f>'таланты+инициативы0,2672'!D392</f>
        <v>0.26719999999999999</v>
      </c>
    </row>
    <row r="253" spans="1:5" hidden="1" x14ac:dyDescent="0.25">
      <c r="A253" s="755"/>
      <c r="B253" s="693"/>
      <c r="C253" s="104">
        <f>'натур показатели патриотика'!C307</f>
        <v>0</v>
      </c>
      <c r="D253" s="63">
        <f>'натур показатели патриотика'!D307</f>
        <v>0</v>
      </c>
      <c r="E253" s="159">
        <f>'таланты+инициативы0,2672'!D393</f>
        <v>0.26719999999999999</v>
      </c>
    </row>
    <row r="254" spans="1:5" hidden="1" x14ac:dyDescent="0.25">
      <c r="A254" s="755"/>
      <c r="B254" s="693"/>
      <c r="C254" s="104">
        <f>'натур показатели патриотика'!C308</f>
        <v>0</v>
      </c>
      <c r="D254" s="63">
        <f>'натур показатели патриотика'!D308</f>
        <v>0</v>
      </c>
      <c r="E254" s="159">
        <f>'таланты+инициативы0,2672'!D394</f>
        <v>0.26719999999999999</v>
      </c>
    </row>
    <row r="255" spans="1:5" hidden="1" x14ac:dyDescent="0.25">
      <c r="A255" s="755"/>
      <c r="B255" s="693"/>
      <c r="C255" s="104">
        <f>'натур показатели патриотика'!C309</f>
        <v>0</v>
      </c>
      <c r="D255" s="63">
        <f>'натур показатели патриотика'!D309</f>
        <v>0</v>
      </c>
      <c r="E255" s="159">
        <f>'таланты+инициативы0,2672'!D395</f>
        <v>0.26719999999999999</v>
      </c>
    </row>
    <row r="256" spans="1:5" hidden="1" x14ac:dyDescent="0.25">
      <c r="A256" s="755"/>
      <c r="B256" s="693"/>
      <c r="C256" s="104">
        <f>'натур показатели патриотика'!C310</f>
        <v>0</v>
      </c>
      <c r="D256" s="63">
        <f>'натур показатели патриотика'!D310</f>
        <v>0</v>
      </c>
      <c r="E256" s="159">
        <f>'таланты+инициативы0,2672'!D396</f>
        <v>0.26719999999999999</v>
      </c>
    </row>
    <row r="257" spans="1:5" hidden="1" x14ac:dyDescent="0.25">
      <c r="A257" s="755"/>
      <c r="B257" s="693"/>
      <c r="C257" s="104">
        <f>'натур показатели патриотика'!C311</f>
        <v>0</v>
      </c>
      <c r="D257" s="63">
        <f>'натур показатели патриотика'!D311</f>
        <v>0</v>
      </c>
      <c r="E257" s="159">
        <f>'таланты+инициативы0,2672'!D397</f>
        <v>0.26719999999999999</v>
      </c>
    </row>
    <row r="258" spans="1:5" hidden="1" x14ac:dyDescent="0.25">
      <c r="A258" s="755"/>
      <c r="B258" s="693"/>
      <c r="C258" s="104">
        <f>'натур показатели патриотика'!C312</f>
        <v>0</v>
      </c>
      <c r="D258" s="63">
        <f>'натур показатели патриотика'!D312</f>
        <v>0</v>
      </c>
      <c r="E258" s="159">
        <f>'таланты+инициативы0,2672'!D398</f>
        <v>0.26719999999999999</v>
      </c>
    </row>
    <row r="259" spans="1:5" hidden="1" x14ac:dyDescent="0.25">
      <c r="A259" s="755"/>
      <c r="B259" s="693"/>
      <c r="C259" s="104">
        <f>'натур показатели патриотика'!C313</f>
        <v>0</v>
      </c>
      <c r="D259" s="63">
        <f>'натур показатели патриотика'!D313</f>
        <v>0</v>
      </c>
      <c r="E259" s="159">
        <f>'таланты+инициативы0,2672'!D399</f>
        <v>0.26719999999999999</v>
      </c>
    </row>
    <row r="260" spans="1:5" hidden="1" x14ac:dyDescent="0.25">
      <c r="A260" s="755"/>
      <c r="B260" s="693"/>
      <c r="C260" s="104">
        <f>'натур показатели патриотика'!C314</f>
        <v>0</v>
      </c>
      <c r="D260" s="63">
        <f>'натур показатели патриотика'!D314</f>
        <v>0</v>
      </c>
      <c r="E260" s="159">
        <f>'таланты+инициативы0,2672'!D400</f>
        <v>0.26719999999999999</v>
      </c>
    </row>
    <row r="261" spans="1:5" hidden="1" x14ac:dyDescent="0.25">
      <c r="A261" s="755"/>
      <c r="B261" s="693"/>
      <c r="C261" s="104">
        <f>'натур показатели патриотика'!C315</f>
        <v>0</v>
      </c>
      <c r="D261" s="63">
        <f>'натур показатели патриотика'!D315</f>
        <v>0</v>
      </c>
      <c r="E261" s="159">
        <f>'таланты+инициативы0,2672'!D401</f>
        <v>0.26719999999999999</v>
      </c>
    </row>
    <row r="262" spans="1:5" hidden="1" x14ac:dyDescent="0.25">
      <c r="A262" s="755"/>
      <c r="B262" s="693"/>
      <c r="C262" s="104">
        <f>'натур показатели патриотика'!C316</f>
        <v>0</v>
      </c>
      <c r="D262" s="63">
        <f>'натур показатели патриотика'!D316</f>
        <v>0</v>
      </c>
      <c r="E262" s="159">
        <f>'таланты+инициативы0,2672'!D402</f>
        <v>0.26719999999999999</v>
      </c>
    </row>
    <row r="263" spans="1:5" hidden="1" x14ac:dyDescent="0.25">
      <c r="A263" s="755"/>
      <c r="B263" s="693"/>
      <c r="C263" s="104">
        <f>'натур показатели патриотика'!C317</f>
        <v>0</v>
      </c>
      <c r="D263" s="63">
        <f>'натур показатели патриотика'!D317</f>
        <v>0</v>
      </c>
      <c r="E263" s="159">
        <f>'таланты+инициативы0,2672'!D403</f>
        <v>0.26719999999999999</v>
      </c>
    </row>
    <row r="264" spans="1:5" hidden="1" x14ac:dyDescent="0.25">
      <c r="A264" s="755"/>
      <c r="B264" s="693"/>
      <c r="C264" s="104">
        <f>'натур показатели патриотика'!C318</f>
        <v>0</v>
      </c>
      <c r="D264" s="63">
        <f>'натур показатели патриотика'!D318</f>
        <v>0</v>
      </c>
      <c r="E264" s="159">
        <f>'таланты+инициативы0,2672'!D404</f>
        <v>0.26719999999999999</v>
      </c>
    </row>
    <row r="265" spans="1:5" hidden="1" x14ac:dyDescent="0.25">
      <c r="A265" s="755"/>
      <c r="B265" s="693"/>
      <c r="C265" s="104">
        <f>'натур показатели патриотика'!C319</f>
        <v>0</v>
      </c>
      <c r="D265" s="63">
        <f>'натур показатели патриотика'!D319</f>
        <v>0</v>
      </c>
      <c r="E265" s="159">
        <f>'таланты+инициативы0,2672'!D405</f>
        <v>0.26719999999999999</v>
      </c>
    </row>
    <row r="266" spans="1:5" hidden="1" x14ac:dyDescent="0.25">
      <c r="A266" s="755"/>
      <c r="B266" s="693"/>
      <c r="C266" s="104">
        <f>'натур показатели патриотика'!C320</f>
        <v>0</v>
      </c>
      <c r="D266" s="63">
        <f>'натур показатели патриотика'!D320</f>
        <v>0</v>
      </c>
      <c r="E266" s="159">
        <f>'таланты+инициативы0,2672'!D406</f>
        <v>0.26719999999999999</v>
      </c>
    </row>
    <row r="267" spans="1:5" hidden="1" x14ac:dyDescent="0.25">
      <c r="A267" s="755"/>
      <c r="B267" s="693"/>
      <c r="C267" s="104">
        <f>'натур показатели патриотика'!C321</f>
        <v>0</v>
      </c>
      <c r="D267" s="63">
        <f>'натур показатели патриотика'!D321</f>
        <v>0</v>
      </c>
      <c r="E267" s="159">
        <f>'таланты+инициативы0,2672'!D407</f>
        <v>0.26719999999999999</v>
      </c>
    </row>
    <row r="268" spans="1:5" hidden="1" x14ac:dyDescent="0.25">
      <c r="A268" s="755"/>
      <c r="B268" s="693"/>
      <c r="C268" s="104">
        <f>'натур показатели патриотика'!C322</f>
        <v>0</v>
      </c>
      <c r="D268" s="63">
        <f>'натур показатели патриотика'!D322</f>
        <v>0</v>
      </c>
      <c r="E268" s="159">
        <f>'таланты+инициативы0,2672'!D408</f>
        <v>0.26719999999999999</v>
      </c>
    </row>
    <row r="269" spans="1:5" hidden="1" x14ac:dyDescent="0.25">
      <c r="A269" s="755"/>
      <c r="B269" s="693"/>
      <c r="C269" s="104">
        <f>'натур показатели патриотика'!C323</f>
        <v>0</v>
      </c>
      <c r="D269" s="63">
        <f>'натур показатели патриотика'!D323</f>
        <v>0</v>
      </c>
      <c r="E269" s="159">
        <f>'таланты+инициативы0,2672'!D409</f>
        <v>0.26719999999999999</v>
      </c>
    </row>
    <row r="270" spans="1:5" hidden="1" x14ac:dyDescent="0.25">
      <c r="A270" s="755"/>
      <c r="B270" s="693"/>
      <c r="C270" s="104">
        <f>'натур показатели патриотика'!C324</f>
        <v>0</v>
      </c>
      <c r="D270" s="63">
        <f>'натур показатели патриотика'!D324</f>
        <v>0</v>
      </c>
      <c r="E270" s="159">
        <f>'таланты+инициативы0,2672'!D410</f>
        <v>0.26719999999999999</v>
      </c>
    </row>
    <row r="271" spans="1:5" hidden="1" x14ac:dyDescent="0.25">
      <c r="A271" s="755"/>
      <c r="B271" s="693"/>
      <c r="C271" s="104">
        <f>'натур показатели патриотика'!C325</f>
        <v>0</v>
      </c>
      <c r="D271" s="63">
        <f>'натур показатели патриотика'!D325</f>
        <v>0</v>
      </c>
      <c r="E271" s="159">
        <f>'таланты+инициативы0,2672'!D411</f>
        <v>0.26719999999999999</v>
      </c>
    </row>
    <row r="272" spans="1:5" hidden="1" x14ac:dyDescent="0.25">
      <c r="A272" s="755"/>
      <c r="B272" s="693"/>
      <c r="C272" s="104">
        <f>'натур показатели патриотика'!C326</f>
        <v>0</v>
      </c>
      <c r="D272" s="63">
        <f>'натур показатели патриотика'!D326</f>
        <v>0</v>
      </c>
      <c r="E272" s="159">
        <f>'таланты+инициативы0,2672'!D412</f>
        <v>0.26719999999999999</v>
      </c>
    </row>
    <row r="273" spans="1:5" hidden="1" x14ac:dyDescent="0.25">
      <c r="A273" s="755"/>
      <c r="B273" s="693"/>
      <c r="C273" s="104">
        <f>'натур показатели патриотика'!C327</f>
        <v>0</v>
      </c>
      <c r="D273" s="63">
        <f>'натур показатели патриотика'!D327</f>
        <v>0</v>
      </c>
      <c r="E273" s="159">
        <f>'таланты+инициативы0,2672'!D413</f>
        <v>0.26719999999999999</v>
      </c>
    </row>
    <row r="274" spans="1:5" hidden="1" x14ac:dyDescent="0.25">
      <c r="A274" s="755"/>
      <c r="B274" s="693"/>
      <c r="C274" s="104">
        <f>'натур показатели патриотика'!C328</f>
        <v>0</v>
      </c>
      <c r="D274" s="63">
        <f>'натур показатели патриотика'!D328</f>
        <v>0</v>
      </c>
      <c r="E274" s="159">
        <f>'таланты+инициативы0,2672'!D414</f>
        <v>0.26719999999999999</v>
      </c>
    </row>
    <row r="275" spans="1:5" hidden="1" x14ac:dyDescent="0.25">
      <c r="A275" s="755"/>
      <c r="B275" s="693"/>
      <c r="C275" s="104">
        <f>'натур показатели патриотика'!C329</f>
        <v>0</v>
      </c>
      <c r="D275" s="63">
        <f>'натур показатели патриотика'!D329</f>
        <v>0</v>
      </c>
      <c r="E275" s="159">
        <f>'таланты+инициативы0,2672'!D415</f>
        <v>0.26719999999999999</v>
      </c>
    </row>
    <row r="276" spans="1:5" hidden="1" x14ac:dyDescent="0.25">
      <c r="A276" s="755"/>
      <c r="B276" s="693"/>
      <c r="C276" s="104">
        <f>'натур показатели патриотика'!C330</f>
        <v>0</v>
      </c>
      <c r="D276" s="63">
        <f>'натур показатели патриотика'!D330</f>
        <v>0</v>
      </c>
      <c r="E276" s="159">
        <f>'таланты+инициативы0,2672'!D416</f>
        <v>0.26719999999999999</v>
      </c>
    </row>
    <row r="277" spans="1:5" hidden="1" x14ac:dyDescent="0.25">
      <c r="A277" s="755"/>
      <c r="B277" s="693"/>
      <c r="C277" s="104">
        <f>'натур показатели патриотика'!C331</f>
        <v>0</v>
      </c>
      <c r="D277" s="63">
        <f>'натур показатели патриотика'!D331</f>
        <v>0</v>
      </c>
      <c r="E277" s="159">
        <f>'таланты+инициативы0,2672'!D417</f>
        <v>0.26719999999999999</v>
      </c>
    </row>
    <row r="278" spans="1:5" hidden="1" x14ac:dyDescent="0.25">
      <c r="A278" s="755"/>
      <c r="B278" s="693"/>
      <c r="C278" s="104">
        <f>'натур показатели патриотика'!C332</f>
        <v>0</v>
      </c>
      <c r="D278" s="63">
        <f>'натур показатели патриотика'!D332</f>
        <v>0</v>
      </c>
      <c r="E278" s="159">
        <f>'таланты+инициативы0,2672'!D418</f>
        <v>0.26719999999999999</v>
      </c>
    </row>
    <row r="279" spans="1:5" hidden="1" x14ac:dyDescent="0.25">
      <c r="A279" s="755"/>
      <c r="B279" s="693"/>
      <c r="C279" s="104">
        <f>'натур показатели патриотика'!C333</f>
        <v>0</v>
      </c>
      <c r="D279" s="63">
        <f>'натур показатели патриотика'!D333</f>
        <v>0</v>
      </c>
      <c r="E279" s="159">
        <f>'таланты+инициативы0,2672'!D419</f>
        <v>0.26719999999999999</v>
      </c>
    </row>
    <row r="280" spans="1:5" hidden="1" x14ac:dyDescent="0.25">
      <c r="A280" s="755"/>
      <c r="B280" s="693"/>
      <c r="C280" s="104">
        <f>'натур показатели патриотика'!C334</f>
        <v>0</v>
      </c>
      <c r="D280" s="63">
        <f>'натур показатели патриотика'!D334</f>
        <v>0</v>
      </c>
      <c r="E280" s="159">
        <f>'таланты+инициативы0,2672'!D420</f>
        <v>0.26719999999999999</v>
      </c>
    </row>
    <row r="281" spans="1:5" hidden="1" x14ac:dyDescent="0.25">
      <c r="A281" s="755"/>
      <c r="B281" s="693"/>
      <c r="C281" s="104">
        <f>'натур показатели патриотика'!C335</f>
        <v>0</v>
      </c>
      <c r="D281" s="63">
        <f>'натур показатели патриотика'!D335</f>
        <v>0</v>
      </c>
      <c r="E281" s="159">
        <f>'таланты+инициативы0,2672'!D421</f>
        <v>0.26719999999999999</v>
      </c>
    </row>
    <row r="282" spans="1:5" hidden="1" x14ac:dyDescent="0.25">
      <c r="A282" s="755"/>
      <c r="B282" s="693"/>
      <c r="C282" s="104">
        <f>'натур показатели патриотика'!C336</f>
        <v>0</v>
      </c>
      <c r="D282" s="63">
        <f>'натур показатели патриотика'!D336</f>
        <v>0</v>
      </c>
      <c r="E282" s="159">
        <f>'таланты+инициативы0,2672'!D422</f>
        <v>0.26719999999999999</v>
      </c>
    </row>
    <row r="283" spans="1:5" hidden="1" x14ac:dyDescent="0.25">
      <c r="A283" s="755"/>
      <c r="B283" s="693"/>
      <c r="C283" s="104">
        <f>'натур показатели патриотика'!C337</f>
        <v>0</v>
      </c>
      <c r="D283" s="63">
        <f>'натур показатели патриотика'!D337</f>
        <v>0</v>
      </c>
      <c r="E283" s="159">
        <f>'таланты+инициативы0,2672'!D423</f>
        <v>0.26719999999999999</v>
      </c>
    </row>
    <row r="284" spans="1:5" hidden="1" x14ac:dyDescent="0.25">
      <c r="A284" s="755"/>
      <c r="B284" s="693"/>
      <c r="C284" s="104">
        <f>'натур показатели патриотика'!C338</f>
        <v>0</v>
      </c>
      <c r="D284" s="63">
        <f>'натур показатели патриотика'!D338</f>
        <v>0</v>
      </c>
      <c r="E284" s="159">
        <f>'таланты+инициативы0,2672'!D424</f>
        <v>0.26719999999999999</v>
      </c>
    </row>
    <row r="285" spans="1:5" hidden="1" x14ac:dyDescent="0.25">
      <c r="A285" s="755"/>
      <c r="B285" s="693"/>
      <c r="C285" s="104">
        <f>'натур показатели патриотика'!C339</f>
        <v>0</v>
      </c>
      <c r="D285" s="63">
        <f>'натур показатели патриотика'!D339</f>
        <v>0</v>
      </c>
      <c r="E285" s="159">
        <f>'таланты+инициативы0,2672'!D425</f>
        <v>0.26719999999999999</v>
      </c>
    </row>
    <row r="286" spans="1:5" hidden="1" x14ac:dyDescent="0.25">
      <c r="A286" s="755"/>
      <c r="B286" s="693"/>
      <c r="C286" s="104">
        <f>'натур показатели патриотика'!C340</f>
        <v>0</v>
      </c>
      <c r="D286" s="63">
        <f>'натур показатели патриотика'!D340</f>
        <v>0</v>
      </c>
      <c r="E286" s="159">
        <f>'таланты+инициативы0,2672'!D426</f>
        <v>0.26719999999999999</v>
      </c>
    </row>
    <row r="287" spans="1:5" hidden="1" x14ac:dyDescent="0.25">
      <c r="A287" s="755"/>
      <c r="B287" s="693"/>
      <c r="C287" s="104">
        <f>'натур показатели патриотика'!C341</f>
        <v>0</v>
      </c>
      <c r="D287" s="63">
        <f>'натур показатели патриотика'!D341</f>
        <v>0</v>
      </c>
      <c r="E287" s="159">
        <f>'таланты+инициативы0,2672'!D427</f>
        <v>0.26719999999999999</v>
      </c>
    </row>
    <row r="288" spans="1:5" hidden="1" x14ac:dyDescent="0.25">
      <c r="A288" s="755"/>
      <c r="B288" s="693"/>
      <c r="C288" s="104">
        <f>'натур показатели патриотика'!C342</f>
        <v>0</v>
      </c>
      <c r="D288" s="63">
        <f>'натур показатели патриотика'!D342</f>
        <v>0</v>
      </c>
      <c r="E288" s="159">
        <f>'таланты+инициативы0,2672'!D428</f>
        <v>0.26719999999999999</v>
      </c>
    </row>
    <row r="289" spans="1:5" hidden="1" x14ac:dyDescent="0.25">
      <c r="A289" s="755"/>
      <c r="B289" s="693"/>
      <c r="C289" s="104">
        <f>'натур показатели патриотика'!C343</f>
        <v>0</v>
      </c>
      <c r="D289" s="63">
        <f>'натур показатели патриотика'!D343</f>
        <v>0</v>
      </c>
      <c r="E289" s="159">
        <f>'таланты+инициативы0,2672'!D429</f>
        <v>0.26719999999999999</v>
      </c>
    </row>
    <row r="290" spans="1:5" hidden="1" x14ac:dyDescent="0.25">
      <c r="A290" s="755"/>
      <c r="B290" s="693"/>
      <c r="C290" s="104">
        <f>'натур показатели патриотика'!C344</f>
        <v>0</v>
      </c>
      <c r="D290" s="63">
        <f>'натур показатели патриотика'!D344</f>
        <v>0</v>
      </c>
      <c r="E290" s="159">
        <f>'таланты+инициативы0,2672'!D430</f>
        <v>0.26719999999999999</v>
      </c>
    </row>
    <row r="291" spans="1:5" hidden="1" x14ac:dyDescent="0.25">
      <c r="A291" s="755"/>
      <c r="B291" s="693"/>
      <c r="C291" s="104">
        <f>'натур показатели патриотика'!C345</f>
        <v>0</v>
      </c>
      <c r="D291" s="63">
        <f>'натур показатели патриотика'!D345</f>
        <v>0</v>
      </c>
      <c r="E291" s="159">
        <f>'таланты+инициативы0,2672'!D431</f>
        <v>0.26719999999999999</v>
      </c>
    </row>
    <row r="292" spans="1:5" hidden="1" x14ac:dyDescent="0.25">
      <c r="A292" s="755"/>
      <c r="B292" s="693"/>
      <c r="C292" s="104">
        <f>'натур показатели патриотика'!C346</f>
        <v>0</v>
      </c>
      <c r="D292" s="63">
        <f>'натур показатели патриотика'!D346</f>
        <v>0</v>
      </c>
      <c r="E292" s="159">
        <f>'таланты+инициативы0,2672'!D432</f>
        <v>0.26719999999999999</v>
      </c>
    </row>
    <row r="293" spans="1:5" hidden="1" x14ac:dyDescent="0.25">
      <c r="A293" s="755"/>
      <c r="B293" s="693"/>
      <c r="C293" s="104">
        <f>'натур показатели патриотика'!C347</f>
        <v>0</v>
      </c>
      <c r="D293" s="63">
        <f>'натур показатели патриотика'!D347</f>
        <v>0</v>
      </c>
      <c r="E293" s="159">
        <f>'таланты+инициативы0,2672'!D433</f>
        <v>0.26719999999999999</v>
      </c>
    </row>
    <row r="294" spans="1:5" hidden="1" x14ac:dyDescent="0.25">
      <c r="A294" s="755"/>
      <c r="B294" s="693"/>
      <c r="C294" s="104">
        <f>'натур показатели патриотика'!C348</f>
        <v>0</v>
      </c>
      <c r="D294" s="63">
        <f>'натур показатели патриотика'!D348</f>
        <v>0</v>
      </c>
      <c r="E294" s="159">
        <f>'таланты+инициативы0,2672'!D434</f>
        <v>0.26719999999999999</v>
      </c>
    </row>
    <row r="295" spans="1:5" hidden="1" x14ac:dyDescent="0.25">
      <c r="A295" s="755"/>
      <c r="B295" s="693"/>
      <c r="C295" s="104">
        <f>'натур показатели патриотика'!C349</f>
        <v>0</v>
      </c>
      <c r="D295" s="63">
        <f>'натур показатели патриотика'!D349</f>
        <v>0</v>
      </c>
      <c r="E295" s="159">
        <f>'таланты+инициативы0,2672'!D435</f>
        <v>0.26719999999999999</v>
      </c>
    </row>
    <row r="296" spans="1:5" hidden="1" x14ac:dyDescent="0.25">
      <c r="A296" s="755"/>
      <c r="B296" s="693"/>
      <c r="C296" s="104">
        <f>'натур показатели патриотика'!C350</f>
        <v>0</v>
      </c>
      <c r="D296" s="63">
        <f>'натур показатели патриотика'!D350</f>
        <v>0</v>
      </c>
      <c r="E296" s="159">
        <f>'таланты+инициативы0,2672'!D436</f>
        <v>0.26719999999999999</v>
      </c>
    </row>
    <row r="297" spans="1:5" hidden="1" x14ac:dyDescent="0.25">
      <c r="A297" s="755"/>
      <c r="B297" s="693"/>
      <c r="C297" s="104">
        <f>'натур показатели патриотика'!C351</f>
        <v>0</v>
      </c>
      <c r="D297" s="63">
        <f>'натур показатели патриотика'!D351</f>
        <v>0</v>
      </c>
      <c r="E297" s="159">
        <f>'таланты+инициативы0,2672'!D437</f>
        <v>0.26719999999999999</v>
      </c>
    </row>
    <row r="298" spans="1:5" hidden="1" x14ac:dyDescent="0.25">
      <c r="A298" s="755"/>
      <c r="B298" s="693"/>
      <c r="C298" s="104">
        <f>'натур показатели патриотика'!C352</f>
        <v>0</v>
      </c>
      <c r="D298" s="63">
        <f>'натур показатели патриотика'!D352</f>
        <v>0</v>
      </c>
      <c r="E298" s="159">
        <f>'таланты+инициативы0,2672'!D438</f>
        <v>0.26719999999999999</v>
      </c>
    </row>
    <row r="299" spans="1:5" hidden="1" x14ac:dyDescent="0.25">
      <c r="A299" s="755"/>
      <c r="B299" s="693"/>
      <c r="C299" s="104">
        <f>'натур показатели патриотика'!C353</f>
        <v>0</v>
      </c>
      <c r="D299" s="63">
        <f>'натур показатели патриотика'!D353</f>
        <v>0</v>
      </c>
      <c r="E299" s="159">
        <f>'таланты+инициативы0,2672'!D439</f>
        <v>0.26719999999999999</v>
      </c>
    </row>
    <row r="300" spans="1:5" hidden="1" x14ac:dyDescent="0.25">
      <c r="A300" s="755"/>
      <c r="B300" s="693"/>
      <c r="C300" s="104">
        <f>'натур показатели патриотика'!C354</f>
        <v>0</v>
      </c>
      <c r="D300" s="63">
        <f>'натур показатели патриотика'!D354</f>
        <v>0</v>
      </c>
      <c r="E300" s="159">
        <f>'таланты+инициативы0,2672'!D440</f>
        <v>0.26719999999999999</v>
      </c>
    </row>
    <row r="301" spans="1:5" hidden="1" x14ac:dyDescent="0.25">
      <c r="A301" s="755"/>
      <c r="B301" s="693"/>
      <c r="C301" s="104">
        <f>'натур показатели патриотика'!C355</f>
        <v>0</v>
      </c>
      <c r="D301" s="63">
        <f>'натур показатели патриотика'!D355</f>
        <v>0</v>
      </c>
      <c r="E301" s="159">
        <f>'таланты+инициативы0,2672'!D441</f>
        <v>0.26719999999999999</v>
      </c>
    </row>
    <row r="302" spans="1:5" hidden="1" x14ac:dyDescent="0.25">
      <c r="A302" s="755"/>
      <c r="B302" s="693"/>
      <c r="C302" s="104">
        <f>'натур показатели патриотика'!C356</f>
        <v>0</v>
      </c>
      <c r="D302" s="244" t="s">
        <v>84</v>
      </c>
      <c r="E302" s="159">
        <f>'таланты+инициативы0,2672'!D442</f>
        <v>0.26719999999999999</v>
      </c>
    </row>
    <row r="303" spans="1:5" hidden="1" x14ac:dyDescent="0.25">
      <c r="A303" s="755"/>
      <c r="B303" s="693"/>
      <c r="C303" s="104">
        <f>'натур показатели патриотика'!C357</f>
        <v>0</v>
      </c>
      <c r="D303" s="244" t="s">
        <v>84</v>
      </c>
      <c r="E303" s="159">
        <f>'таланты+инициативы0,2672'!D443</f>
        <v>0.26719999999999999</v>
      </c>
    </row>
    <row r="304" spans="1:5" hidden="1" x14ac:dyDescent="0.25">
      <c r="A304" s="755"/>
      <c r="B304" s="693"/>
      <c r="C304" s="104">
        <f>'натур показатели патриотика'!C358</f>
        <v>0</v>
      </c>
      <c r="D304" s="244" t="s">
        <v>84</v>
      </c>
      <c r="E304" s="159">
        <f>'таланты+инициативы0,2672'!D444</f>
        <v>0.26719999999999999</v>
      </c>
    </row>
    <row r="305" spans="1:5" hidden="1" x14ac:dyDescent="0.25">
      <c r="A305" s="755"/>
      <c r="B305" s="693"/>
      <c r="C305" s="104">
        <f>'натур показатели патриотика'!C359</f>
        <v>0</v>
      </c>
      <c r="D305" s="244" t="s">
        <v>84</v>
      </c>
      <c r="E305" s="159">
        <f>'таланты+инициативы0,2672'!D445</f>
        <v>0.26719999999999999</v>
      </c>
    </row>
    <row r="306" spans="1:5" hidden="1" x14ac:dyDescent="0.25">
      <c r="A306" s="755"/>
      <c r="B306" s="693"/>
      <c r="C306" s="104">
        <f>'натур показатели патриотика'!C360</f>
        <v>0</v>
      </c>
      <c r="D306" s="244" t="s">
        <v>84</v>
      </c>
      <c r="E306" s="159">
        <f>'таланты+инициативы0,2672'!D446</f>
        <v>0.26719999999999999</v>
      </c>
    </row>
    <row r="307" spans="1:5" hidden="1" x14ac:dyDescent="0.25">
      <c r="A307" s="755"/>
      <c r="B307" s="693"/>
      <c r="C307" s="104">
        <f>'натур показатели патриотика'!C361</f>
        <v>0</v>
      </c>
      <c r="D307" s="244" t="s">
        <v>84</v>
      </c>
      <c r="E307" s="159">
        <f>'таланты+инициативы0,2672'!D447</f>
        <v>0.26719999999999999</v>
      </c>
    </row>
    <row r="308" spans="1:5" hidden="1" x14ac:dyDescent="0.25">
      <c r="A308" s="755"/>
      <c r="B308" s="693"/>
      <c r="C308" s="104">
        <f>'натур показатели патриотика'!C362</f>
        <v>0</v>
      </c>
      <c r="D308" s="244" t="s">
        <v>84</v>
      </c>
      <c r="E308" s="159">
        <f>'таланты+инициативы0,2672'!D448</f>
        <v>0.26719999999999999</v>
      </c>
    </row>
    <row r="309" spans="1:5" hidden="1" x14ac:dyDescent="0.25">
      <c r="A309" s="755"/>
      <c r="B309" s="693"/>
      <c r="C309" s="104">
        <f>'натур показатели патриотика'!C363</f>
        <v>0</v>
      </c>
      <c r="D309" s="244" t="s">
        <v>84</v>
      </c>
      <c r="E309" s="159">
        <f>'таланты+инициативы0,2672'!D449</f>
        <v>0.26719999999999999</v>
      </c>
    </row>
    <row r="310" spans="1:5" hidden="1" x14ac:dyDescent="0.25">
      <c r="A310" s="755"/>
      <c r="B310" s="693"/>
      <c r="C310" s="104">
        <f>'натур показатели патриотика'!C364</f>
        <v>0</v>
      </c>
      <c r="D310" s="244" t="s">
        <v>84</v>
      </c>
      <c r="E310" s="159">
        <f>'таланты+инициативы0,2672'!D450</f>
        <v>0.26719999999999999</v>
      </c>
    </row>
    <row r="311" spans="1:5" hidden="1" x14ac:dyDescent="0.25">
      <c r="A311" s="755"/>
      <c r="B311" s="693"/>
      <c r="C311" s="104">
        <f>'натур показатели патриотика'!C365</f>
        <v>0</v>
      </c>
      <c r="D311" s="244" t="s">
        <v>84</v>
      </c>
      <c r="E311" s="159">
        <f>'таланты+инициативы0,2672'!D451</f>
        <v>0.26719999999999999</v>
      </c>
    </row>
    <row r="312" spans="1:5" hidden="1" x14ac:dyDescent="0.25">
      <c r="A312" s="755"/>
      <c r="B312" s="693"/>
      <c r="C312" s="104">
        <f>'натур показатели патриотика'!C366</f>
        <v>0</v>
      </c>
      <c r="D312" s="244" t="s">
        <v>84</v>
      </c>
      <c r="E312" s="159">
        <f>'таланты+инициативы0,2672'!D452</f>
        <v>0.26719999999999999</v>
      </c>
    </row>
    <row r="313" spans="1:5" hidden="1" x14ac:dyDescent="0.25">
      <c r="A313" s="755"/>
      <c r="B313" s="693"/>
      <c r="C313" s="104">
        <f>'натур показатели патриотика'!C367</f>
        <v>0</v>
      </c>
      <c r="D313" s="244" t="s">
        <v>84</v>
      </c>
      <c r="E313" s="159">
        <f>'таланты+инициативы0,2672'!D453</f>
        <v>0.26719999999999999</v>
      </c>
    </row>
    <row r="314" spans="1:5" hidden="1" x14ac:dyDescent="0.25">
      <c r="A314" s="755"/>
      <c r="B314" s="693"/>
      <c r="C314" s="104">
        <f>'натур показатели патриотика'!C368</f>
        <v>0</v>
      </c>
      <c r="D314" s="244" t="s">
        <v>84</v>
      </c>
      <c r="E314" s="159">
        <f>'таланты+инициативы0,2672'!D454</f>
        <v>0.26719999999999999</v>
      </c>
    </row>
    <row r="315" spans="1:5" hidden="1" x14ac:dyDescent="0.25">
      <c r="A315" s="755"/>
      <c r="B315" s="693"/>
      <c r="C315" s="104">
        <f>'натур показатели патриотика'!C369</f>
        <v>0</v>
      </c>
      <c r="D315" s="244" t="s">
        <v>84</v>
      </c>
      <c r="E315" s="159">
        <f>'таланты+инициативы0,2672'!D455</f>
        <v>0.26719999999999999</v>
      </c>
    </row>
    <row r="316" spans="1:5" hidden="1" x14ac:dyDescent="0.25">
      <c r="A316" s="755"/>
      <c r="B316" s="693"/>
      <c r="C316" s="104">
        <f>'натур показатели патриотика'!C370</f>
        <v>0</v>
      </c>
      <c r="D316" s="244" t="s">
        <v>84</v>
      </c>
      <c r="E316" s="159">
        <f>'таланты+инициативы0,2672'!D456</f>
        <v>0.26719999999999999</v>
      </c>
    </row>
    <row r="317" spans="1:5" hidden="1" x14ac:dyDescent="0.25">
      <c r="A317" s="755"/>
      <c r="B317" s="693"/>
      <c r="C317" s="104">
        <f>'натур показатели патриотика'!C371</f>
        <v>0</v>
      </c>
      <c r="D317" s="244" t="s">
        <v>84</v>
      </c>
      <c r="E317" s="159">
        <f>'таланты+инициативы0,2672'!D457</f>
        <v>0.26719999999999999</v>
      </c>
    </row>
    <row r="318" spans="1:5" hidden="1" x14ac:dyDescent="0.25">
      <c r="A318" s="755"/>
      <c r="B318" s="693"/>
      <c r="C318" s="104">
        <f>'натур показатели патриотика'!C372</f>
        <v>0</v>
      </c>
      <c r="D318" s="244" t="s">
        <v>84</v>
      </c>
      <c r="E318" s="159">
        <f>'таланты+инициативы0,2672'!D458</f>
        <v>0.26719999999999999</v>
      </c>
    </row>
    <row r="319" spans="1:5" hidden="1" x14ac:dyDescent="0.25">
      <c r="A319" s="755"/>
      <c r="B319" s="693"/>
      <c r="C319" s="104">
        <f>'натур показатели патриотика'!C373</f>
        <v>0</v>
      </c>
      <c r="D319" s="244" t="s">
        <v>84</v>
      </c>
      <c r="E319" s="159">
        <f>'таланты+инициативы0,2672'!D459</f>
        <v>0.26719999999999999</v>
      </c>
    </row>
    <row r="320" spans="1:5" hidden="1" x14ac:dyDescent="0.25">
      <c r="A320" s="755"/>
      <c r="B320" s="693"/>
      <c r="C320" s="104">
        <f>'натур показатели патриотика'!C374</f>
        <v>0</v>
      </c>
      <c r="D320" s="244" t="s">
        <v>84</v>
      </c>
      <c r="E320" s="159">
        <f>'таланты+инициативы0,2672'!D460</f>
        <v>0.26719999999999999</v>
      </c>
    </row>
    <row r="321" spans="1:5" hidden="1" x14ac:dyDescent="0.25">
      <c r="A321" s="755"/>
      <c r="B321" s="693"/>
      <c r="C321" s="104">
        <f>'натур показатели патриотика'!C375</f>
        <v>0</v>
      </c>
      <c r="D321" s="244" t="s">
        <v>84</v>
      </c>
      <c r="E321" s="159">
        <f>'таланты+инициативы0,2672'!D461</f>
        <v>0.26719999999999999</v>
      </c>
    </row>
    <row r="322" spans="1:5" hidden="1" x14ac:dyDescent="0.25">
      <c r="A322" s="755"/>
      <c r="B322" s="693"/>
      <c r="C322" s="104">
        <f>'натур показатели патриотика'!C376</f>
        <v>0</v>
      </c>
      <c r="D322" s="244" t="s">
        <v>84</v>
      </c>
      <c r="E322" s="159">
        <f>'таланты+инициативы0,2672'!D462</f>
        <v>0.26719999999999999</v>
      </c>
    </row>
    <row r="323" spans="1:5" hidden="1" x14ac:dyDescent="0.25">
      <c r="A323" s="755"/>
      <c r="B323" s="693"/>
      <c r="C323" s="104">
        <f>'натур показатели патриотика'!C377</f>
        <v>0</v>
      </c>
      <c r="D323" s="244" t="s">
        <v>84</v>
      </c>
      <c r="E323" s="159">
        <f>'таланты+инициативы0,2672'!D463</f>
        <v>0.26719999999999999</v>
      </c>
    </row>
    <row r="324" spans="1:5" hidden="1" x14ac:dyDescent="0.25">
      <c r="A324" s="755"/>
      <c r="B324" s="693"/>
      <c r="C324" s="104">
        <f>'натур показатели патриотика'!C378</f>
        <v>0</v>
      </c>
      <c r="D324" s="244" t="s">
        <v>84</v>
      </c>
      <c r="E324" s="159">
        <f>'таланты+инициативы0,2672'!D464</f>
        <v>0.26719999999999999</v>
      </c>
    </row>
    <row r="325" spans="1:5" hidden="1" x14ac:dyDescent="0.25">
      <c r="A325" s="755"/>
      <c r="B325" s="693"/>
      <c r="C325" s="104">
        <f>'натур показатели патриотика'!C379</f>
        <v>0</v>
      </c>
      <c r="D325" s="244" t="s">
        <v>84</v>
      </c>
      <c r="E325" s="159">
        <f>'таланты+инициативы0,2672'!D465</f>
        <v>0.26719999999999999</v>
      </c>
    </row>
    <row r="326" spans="1:5" hidden="1" x14ac:dyDescent="0.25">
      <c r="A326" s="755"/>
      <c r="B326" s="693"/>
      <c r="C326" s="104">
        <f>'натур показатели патриотика'!C380</f>
        <v>0</v>
      </c>
      <c r="D326" s="244" t="s">
        <v>84</v>
      </c>
      <c r="E326" s="159">
        <f>'таланты+инициативы0,2672'!D466</f>
        <v>0.26719999999999999</v>
      </c>
    </row>
    <row r="327" spans="1:5" hidden="1" x14ac:dyDescent="0.25">
      <c r="A327" s="755"/>
      <c r="B327" s="693"/>
      <c r="C327" s="104">
        <f>'натур показатели патриотика'!C381</f>
        <v>0</v>
      </c>
      <c r="D327" s="244" t="s">
        <v>84</v>
      </c>
      <c r="E327" s="159">
        <f>'таланты+инициативы0,2672'!D467</f>
        <v>0.26719999999999999</v>
      </c>
    </row>
    <row r="328" spans="1:5" hidden="1" x14ac:dyDescent="0.25">
      <c r="A328" s="755"/>
      <c r="B328" s="693"/>
      <c r="C328" s="104">
        <f>'натур показатели патриотика'!C382</f>
        <v>0</v>
      </c>
      <c r="D328" s="244" t="s">
        <v>84</v>
      </c>
      <c r="E328" s="159">
        <f>'таланты+инициативы0,2672'!D468</f>
        <v>0.26719999999999999</v>
      </c>
    </row>
    <row r="329" spans="1:5" hidden="1" x14ac:dyDescent="0.25">
      <c r="A329" s="755"/>
      <c r="B329" s="693"/>
      <c r="C329" s="104">
        <f>'натур показатели патриотика'!C383</f>
        <v>0</v>
      </c>
      <c r="D329" s="244" t="s">
        <v>84</v>
      </c>
      <c r="E329" s="159">
        <f>'таланты+инициативы0,2672'!D469</f>
        <v>0.26719999999999999</v>
      </c>
    </row>
    <row r="330" spans="1:5" hidden="1" x14ac:dyDescent="0.25">
      <c r="A330" s="755"/>
      <c r="B330" s="693"/>
      <c r="C330" s="104">
        <f>'натур показатели патриотика'!C384</f>
        <v>0</v>
      </c>
      <c r="D330" s="244" t="s">
        <v>84</v>
      </c>
      <c r="E330" s="159">
        <f>'таланты+инициативы0,2672'!D470</f>
        <v>0.26719999999999999</v>
      </c>
    </row>
    <row r="331" spans="1:5" hidden="1" x14ac:dyDescent="0.25">
      <c r="A331" s="755"/>
      <c r="B331" s="693"/>
      <c r="C331" s="104">
        <f>'натур показатели патриотика'!C385</f>
        <v>0</v>
      </c>
      <c r="D331" s="244" t="s">
        <v>84</v>
      </c>
      <c r="E331" s="159">
        <f>'таланты+инициативы0,2672'!D471</f>
        <v>0.26719999999999999</v>
      </c>
    </row>
    <row r="332" spans="1:5" hidden="1" x14ac:dyDescent="0.25">
      <c r="A332" s="755"/>
      <c r="B332" s="693"/>
      <c r="C332" s="104">
        <f>'натур показатели патриотика'!C386</f>
        <v>0</v>
      </c>
      <c r="D332" s="244" t="s">
        <v>84</v>
      </c>
      <c r="E332" s="159">
        <f>'таланты+инициативы0,2672'!D472</f>
        <v>0.26719999999999999</v>
      </c>
    </row>
    <row r="333" spans="1:5" hidden="1" x14ac:dyDescent="0.25">
      <c r="A333" s="755"/>
      <c r="B333" s="693"/>
      <c r="C333" s="104">
        <f>'натур показатели патриотика'!C387</f>
        <v>0</v>
      </c>
      <c r="D333" s="244" t="s">
        <v>84</v>
      </c>
      <c r="E333" s="159">
        <f>'таланты+инициативы0,2672'!D473</f>
        <v>0.26719999999999999</v>
      </c>
    </row>
    <row r="334" spans="1:5" hidden="1" x14ac:dyDescent="0.25">
      <c r="A334" s="755"/>
      <c r="B334" s="693"/>
      <c r="C334" s="104">
        <f>'натур показатели патриотика'!C388</f>
        <v>0</v>
      </c>
      <c r="D334" s="244" t="s">
        <v>84</v>
      </c>
      <c r="E334" s="159">
        <f>'таланты+инициативы0,2672'!D474</f>
        <v>0.26719999999999999</v>
      </c>
    </row>
    <row r="335" spans="1:5" hidden="1" x14ac:dyDescent="0.25">
      <c r="A335" s="755"/>
      <c r="B335" s="693"/>
      <c r="C335" s="104">
        <f>'натур показатели патриотика'!C389</f>
        <v>0</v>
      </c>
      <c r="D335" s="244" t="s">
        <v>84</v>
      </c>
      <c r="E335" s="159">
        <f>'таланты+инициативы0,2672'!D475</f>
        <v>0.26719999999999999</v>
      </c>
    </row>
    <row r="336" spans="1:5" hidden="1" x14ac:dyDescent="0.25">
      <c r="A336" s="755"/>
      <c r="B336" s="693"/>
      <c r="C336" s="104">
        <f>'натур показатели патриотика'!C390</f>
        <v>0</v>
      </c>
      <c r="D336" s="244" t="s">
        <v>84</v>
      </c>
      <c r="E336" s="159">
        <f>'таланты+инициативы0,2672'!D476</f>
        <v>0.26719999999999999</v>
      </c>
    </row>
    <row r="337" spans="1:5" hidden="1" x14ac:dyDescent="0.25">
      <c r="A337" s="755"/>
      <c r="B337" s="693"/>
      <c r="C337" s="104">
        <f>'натур показатели патриотика'!C391</f>
        <v>0</v>
      </c>
      <c r="D337" s="244" t="s">
        <v>84</v>
      </c>
      <c r="E337" s="159">
        <f>'таланты+инициативы0,2672'!D477</f>
        <v>0.26719999999999999</v>
      </c>
    </row>
    <row r="338" spans="1:5" hidden="1" x14ac:dyDescent="0.25">
      <c r="A338" s="755"/>
      <c r="B338" s="693"/>
      <c r="C338" s="104">
        <f>'натур показатели патриотика'!C392</f>
        <v>0</v>
      </c>
      <c r="D338" s="244" t="s">
        <v>84</v>
      </c>
      <c r="E338" s="159">
        <f>'таланты+инициативы0,2672'!D478</f>
        <v>0.26719999999999999</v>
      </c>
    </row>
    <row r="339" spans="1:5" hidden="1" x14ac:dyDescent="0.25">
      <c r="A339" s="755"/>
      <c r="B339" s="693"/>
      <c r="C339" s="104">
        <f>'натур показатели патриотика'!C393</f>
        <v>0</v>
      </c>
      <c r="D339" s="244" t="s">
        <v>84</v>
      </c>
      <c r="E339" s="159">
        <f>'таланты+инициативы0,2672'!D479</f>
        <v>0.26719999999999999</v>
      </c>
    </row>
    <row r="340" spans="1:5" hidden="1" x14ac:dyDescent="0.25">
      <c r="A340" s="755"/>
      <c r="B340" s="693"/>
    </row>
    <row r="341" spans="1:5" x14ac:dyDescent="0.25">
      <c r="A341" s="755"/>
      <c r="B341" s="693"/>
    </row>
  </sheetData>
  <mergeCells count="18">
    <mergeCell ref="D1:E1"/>
    <mergeCell ref="A3:E3"/>
    <mergeCell ref="A4:E4"/>
    <mergeCell ref="C7:E7"/>
    <mergeCell ref="C8:E8"/>
    <mergeCell ref="C77:E77"/>
    <mergeCell ref="C85:E85"/>
    <mergeCell ref="C90:E90"/>
    <mergeCell ref="C92:E92"/>
    <mergeCell ref="A7:A341"/>
    <mergeCell ref="B7:B341"/>
    <mergeCell ref="C11:E11"/>
    <mergeCell ref="C15:E15"/>
    <mergeCell ref="C39:E39"/>
    <mergeCell ref="C96:E96"/>
    <mergeCell ref="C98:E98"/>
    <mergeCell ref="C40:E40"/>
    <mergeCell ref="C47:E47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88"/>
  <sheetViews>
    <sheetView zoomScale="90" zoomScaleNormal="90" zoomScaleSheetLayoutView="85" zoomScalePageLayoutView="70" workbookViewId="0">
      <selection activeCell="G196" sqref="G196"/>
    </sheetView>
  </sheetViews>
  <sheetFormatPr defaultColWidth="8.875" defaultRowHeight="15" x14ac:dyDescent="0.25"/>
  <cols>
    <col min="1" max="1" width="63.625" style="41" customWidth="1"/>
    <col min="2" max="2" width="19.375" style="41" customWidth="1"/>
    <col min="3" max="3" width="2.75" style="41" hidden="1" customWidth="1"/>
    <col min="4" max="4" width="21.25" style="41" customWidth="1"/>
    <col min="5" max="5" width="20.25" style="41" customWidth="1"/>
    <col min="6" max="6" width="21.125" style="41" customWidth="1"/>
    <col min="7" max="7" width="22.25" style="174" customWidth="1"/>
    <col min="8" max="8" width="21.25" style="41" customWidth="1"/>
    <col min="9" max="9" width="18.625" style="41" customWidth="1"/>
    <col min="10" max="10" width="20.125" style="41" customWidth="1"/>
    <col min="11" max="11" width="12.375" style="41" bestFit="1" customWidth="1"/>
    <col min="12" max="12" width="14.875" style="41" customWidth="1"/>
    <col min="13" max="16384" width="8.875" style="41"/>
  </cols>
  <sheetData>
    <row r="1" spans="1:9" ht="16.5" x14ac:dyDescent="0.25">
      <c r="A1" s="756" t="str">
        <f>'патриотика0,3664'!A1</f>
        <v>Учреждение: Муниципальное бюджетное учреждение  «Молодежный центр » Северо- Енисейского района</v>
      </c>
      <c r="B1" s="756"/>
      <c r="C1" s="756"/>
      <c r="D1" s="756"/>
      <c r="E1" s="756"/>
      <c r="F1" s="756"/>
      <c r="G1" s="756"/>
      <c r="H1" s="756"/>
      <c r="I1" s="756"/>
    </row>
    <row r="2" spans="1:9" ht="16.5" x14ac:dyDescent="0.25">
      <c r="A2" s="336" t="s">
        <v>521</v>
      </c>
      <c r="B2" s="336"/>
      <c r="C2" s="336"/>
      <c r="D2" s="336"/>
      <c r="E2" s="336"/>
      <c r="F2" s="336"/>
      <c r="G2" s="336"/>
      <c r="H2" s="336"/>
      <c r="I2" s="336"/>
    </row>
    <row r="3" spans="1:9" ht="58.15" customHeight="1" x14ac:dyDescent="0.25">
      <c r="A3" s="80" t="s">
        <v>214</v>
      </c>
      <c r="B3" s="757" t="s">
        <v>125</v>
      </c>
      <c r="C3" s="757"/>
      <c r="D3" s="757"/>
      <c r="E3" s="757"/>
      <c r="F3" s="757"/>
      <c r="G3" s="757"/>
      <c r="H3" s="757"/>
      <c r="I3" s="757"/>
    </row>
    <row r="4" spans="1:9" ht="15.75" x14ac:dyDescent="0.25">
      <c r="A4" s="742" t="s">
        <v>287</v>
      </c>
      <c r="B4" s="742"/>
      <c r="C4" s="742"/>
      <c r="D4" s="742"/>
      <c r="E4" s="742"/>
      <c r="F4" s="6"/>
      <c r="G4" s="158"/>
      <c r="H4" s="6"/>
      <c r="I4" s="6"/>
    </row>
    <row r="5" spans="1:9" ht="15.75" x14ac:dyDescent="0.25">
      <c r="A5" s="743" t="s">
        <v>43</v>
      </c>
      <c r="B5" s="743"/>
      <c r="C5" s="743"/>
      <c r="D5" s="743"/>
      <c r="E5" s="743"/>
      <c r="F5" s="6"/>
      <c r="G5" s="158"/>
      <c r="H5" s="6"/>
      <c r="I5" s="6"/>
    </row>
    <row r="6" spans="1:9" ht="15.75" x14ac:dyDescent="0.25">
      <c r="A6" s="743" t="s">
        <v>199</v>
      </c>
      <c r="B6" s="743"/>
      <c r="C6" s="743"/>
      <c r="D6" s="743"/>
      <c r="E6" s="743"/>
      <c r="F6" s="6"/>
      <c r="G6" s="158"/>
      <c r="H6" s="6"/>
      <c r="I6" s="6"/>
    </row>
    <row r="7" spans="1:9" ht="15.75" x14ac:dyDescent="0.25">
      <c r="A7" s="610" t="s">
        <v>218</v>
      </c>
      <c r="B7" s="610"/>
      <c r="C7" s="610"/>
      <c r="D7" s="610"/>
      <c r="E7" s="610"/>
      <c r="F7" s="6"/>
      <c r="G7" s="158"/>
      <c r="H7" s="6"/>
      <c r="I7" s="6"/>
    </row>
    <row r="8" spans="1:9" ht="27.6" customHeight="1" x14ac:dyDescent="0.25">
      <c r="A8" s="95" t="s">
        <v>34</v>
      </c>
      <c r="B8" s="64" t="s">
        <v>9</v>
      </c>
      <c r="C8" s="65"/>
      <c r="D8" s="616" t="s">
        <v>10</v>
      </c>
      <c r="E8" s="617"/>
      <c r="F8" s="289" t="s">
        <v>9</v>
      </c>
      <c r="G8" s="158"/>
      <c r="H8" s="6"/>
      <c r="I8" s="6"/>
    </row>
    <row r="9" spans="1:9" ht="15.75" x14ac:dyDescent="0.25">
      <c r="A9" s="95"/>
      <c r="B9" s="332"/>
      <c r="C9" s="332"/>
      <c r="D9" s="618" t="str">
        <f>'инновации+добровольчество0,3664'!D10:E10</f>
        <v>Заведующий МЦ</v>
      </c>
      <c r="E9" s="619"/>
      <c r="F9" s="66">
        <v>1</v>
      </c>
      <c r="G9" s="158"/>
      <c r="H9" s="6"/>
      <c r="I9" s="6"/>
    </row>
    <row r="10" spans="1:9" ht="15.75" x14ac:dyDescent="0.25">
      <c r="A10" s="64" t="str">
        <f>'[1]2016'!$AE$19</f>
        <v>Специалист по работе с молодежью</v>
      </c>
      <c r="B10" s="332">
        <v>5.6</v>
      </c>
      <c r="C10" s="332"/>
      <c r="D10" s="620" t="str">
        <f>'[1]2016'!$AE$25</f>
        <v>Водитель</v>
      </c>
      <c r="E10" s="621"/>
      <c r="F10" s="332">
        <v>1</v>
      </c>
      <c r="G10" s="158"/>
      <c r="H10" s="6"/>
      <c r="I10" s="6"/>
    </row>
    <row r="11" spans="1:9" ht="15.75" x14ac:dyDescent="0.25">
      <c r="A11" s="64" t="s">
        <v>93</v>
      </c>
      <c r="B11" s="332">
        <v>1</v>
      </c>
      <c r="C11" s="332"/>
      <c r="D11" s="620" t="s">
        <v>87</v>
      </c>
      <c r="E11" s="621"/>
      <c r="F11" s="332">
        <v>0.5</v>
      </c>
      <c r="G11" s="158"/>
      <c r="H11" s="6"/>
      <c r="I11" s="6"/>
    </row>
    <row r="12" spans="1:9" ht="15.75" x14ac:dyDescent="0.25">
      <c r="A12" s="95"/>
      <c r="B12" s="332"/>
      <c r="C12" s="332"/>
      <c r="D12" s="620" t="str">
        <f>'[1]2016'!$AE$26</f>
        <v xml:space="preserve">Уборщик служебных помещений </v>
      </c>
      <c r="E12" s="621"/>
      <c r="F12" s="332">
        <v>1</v>
      </c>
      <c r="G12" s="158"/>
      <c r="H12" s="6"/>
      <c r="I12" s="6"/>
    </row>
    <row r="13" spans="1:9" ht="15.75" x14ac:dyDescent="0.25">
      <c r="A13" s="67" t="s">
        <v>57</v>
      </c>
      <c r="B13" s="68">
        <f>SUM(B9:B11)</f>
        <v>6.6</v>
      </c>
      <c r="C13" s="67"/>
      <c r="D13" s="622" t="s">
        <v>57</v>
      </c>
      <c r="E13" s="623"/>
      <c r="F13" s="68">
        <f>SUM(F9:F12)</f>
        <v>3.5</v>
      </c>
      <c r="G13" s="158"/>
      <c r="H13" s="6"/>
      <c r="I13" s="6"/>
    </row>
    <row r="14" spans="1:9" ht="36" customHeight="1" x14ac:dyDescent="0.25">
      <c r="A14" s="723" t="s">
        <v>217</v>
      </c>
      <c r="B14" s="723"/>
      <c r="C14" s="723"/>
      <c r="D14" s="723"/>
      <c r="E14" s="723"/>
      <c r="F14" s="723"/>
      <c r="G14" s="723"/>
      <c r="H14" s="723"/>
      <c r="I14" s="723"/>
    </row>
    <row r="15" spans="1:9" ht="15.75" x14ac:dyDescent="0.25">
      <c r="A15" s="738" t="s">
        <v>310</v>
      </c>
      <c r="B15" s="738"/>
      <c r="C15" s="738"/>
      <c r="D15" s="738"/>
      <c r="E15" s="738"/>
      <c r="F15" s="738"/>
      <c r="G15" s="158"/>
      <c r="H15" s="6"/>
      <c r="I15" s="6"/>
    </row>
    <row r="16" spans="1:9" ht="15.75" x14ac:dyDescent="0.25">
      <c r="A16" s="9" t="s">
        <v>319</v>
      </c>
      <c r="B16" s="9"/>
      <c r="C16" s="9"/>
      <c r="D16" s="9"/>
      <c r="E16" s="6"/>
      <c r="F16" s="6"/>
      <c r="G16" s="158"/>
      <c r="H16" s="6"/>
      <c r="I16" s="6"/>
    </row>
    <row r="17" spans="1:12" ht="30" customHeight="1" x14ac:dyDescent="0.25">
      <c r="A17" s="739" t="s">
        <v>45</v>
      </c>
      <c r="B17" s="739"/>
      <c r="C17" s="739"/>
      <c r="D17" s="739"/>
      <c r="E17" s="739"/>
      <c r="F17" s="739"/>
      <c r="G17" s="158"/>
      <c r="H17" s="6"/>
      <c r="I17" s="6"/>
    </row>
    <row r="18" spans="1:12" ht="15.75" x14ac:dyDescent="0.25">
      <c r="A18" s="737"/>
      <c r="B18" s="737"/>
      <c r="C18" s="330"/>
      <c r="D18" s="147">
        <v>0.26719999999999999</v>
      </c>
      <c r="E18" s="147"/>
      <c r="F18" s="6"/>
      <c r="G18" s="158"/>
      <c r="H18" s="6"/>
      <c r="I18" s="6"/>
    </row>
    <row r="19" spans="1:12" ht="31.5" x14ac:dyDescent="0.25">
      <c r="A19" s="714" t="s">
        <v>0</v>
      </c>
      <c r="B19" s="715" t="s">
        <v>1</v>
      </c>
      <c r="C19" s="322"/>
      <c r="D19" s="714" t="s">
        <v>2</v>
      </c>
      <c r="E19" s="711" t="s">
        <v>3</v>
      </c>
      <c r="F19" s="713"/>
      <c r="G19" s="758" t="s">
        <v>35</v>
      </c>
      <c r="H19" s="322" t="s">
        <v>5</v>
      </c>
      <c r="I19" s="714" t="s">
        <v>6</v>
      </c>
    </row>
    <row r="20" spans="1:12" ht="15.75" x14ac:dyDescent="0.25">
      <c r="A20" s="714"/>
      <c r="B20" s="759"/>
      <c r="C20" s="322"/>
      <c r="D20" s="714"/>
      <c r="E20" s="322" t="s">
        <v>320</v>
      </c>
      <c r="F20" s="715" t="s">
        <v>311</v>
      </c>
      <c r="G20" s="758"/>
      <c r="H20" s="94" t="s">
        <v>171</v>
      </c>
      <c r="I20" s="714"/>
    </row>
    <row r="21" spans="1:12" ht="15.75" x14ac:dyDescent="0.25">
      <c r="A21" s="714"/>
      <c r="B21" s="716"/>
      <c r="C21" s="322"/>
      <c r="D21" s="714"/>
      <c r="E21" s="322" t="s">
        <v>4</v>
      </c>
      <c r="F21" s="716"/>
      <c r="G21" s="758"/>
      <c r="H21" s="322" t="s">
        <v>322</v>
      </c>
      <c r="I21" s="714"/>
    </row>
    <row r="22" spans="1:12" ht="15.75" x14ac:dyDescent="0.25">
      <c r="A22" s="714">
        <v>1</v>
      </c>
      <c r="B22" s="715">
        <v>2</v>
      </c>
      <c r="C22" s="322"/>
      <c r="D22" s="714">
        <v>3</v>
      </c>
      <c r="E22" s="714" t="s">
        <v>321</v>
      </c>
      <c r="F22" s="714">
        <v>5</v>
      </c>
      <c r="G22" s="592" t="s">
        <v>7</v>
      </c>
      <c r="H22" s="94" t="s">
        <v>172</v>
      </c>
      <c r="I22" s="559" t="s">
        <v>173</v>
      </c>
    </row>
    <row r="23" spans="1:12" ht="15.75" x14ac:dyDescent="0.25">
      <c r="A23" s="714"/>
      <c r="B23" s="716"/>
      <c r="C23" s="322"/>
      <c r="D23" s="714"/>
      <c r="E23" s="714"/>
      <c r="F23" s="714"/>
      <c r="G23" s="592"/>
      <c r="H23" s="50">
        <v>1774.4</v>
      </c>
      <c r="I23" s="559"/>
      <c r="J23" s="169">
        <f>I26+I146</f>
        <v>2291895.9051624965</v>
      </c>
      <c r="K23" s="170"/>
      <c r="L23" s="6"/>
    </row>
    <row r="24" spans="1:12" ht="15.75" x14ac:dyDescent="0.25">
      <c r="A24" s="69" t="str">
        <f>'патриотика0,3664'!A24</f>
        <v>Методист</v>
      </c>
      <c r="B24" s="81">
        <v>70163.8</v>
      </c>
      <c r="C24" s="81"/>
      <c r="D24" s="322">
        <f>1*D18</f>
        <v>0.26719999999999999</v>
      </c>
      <c r="E24" s="70">
        <f>D24*1774.4</f>
        <v>474.11968000000002</v>
      </c>
      <c r="F24" s="71">
        <v>1</v>
      </c>
      <c r="G24" s="73">
        <f>E24/F24</f>
        <v>474.11968000000002</v>
      </c>
      <c r="H24" s="70">
        <f>B24*1.302/1774.4*12</f>
        <v>617.80839224526608</v>
      </c>
      <c r="I24" s="70">
        <f>G24*H24+19238.54</f>
        <v>312153.65723264002</v>
      </c>
      <c r="J24" s="6">
        <v>2291895.92</v>
      </c>
      <c r="K24" s="169" t="s">
        <v>105</v>
      </c>
      <c r="L24" s="6"/>
    </row>
    <row r="25" spans="1:12" ht="15.75" x14ac:dyDescent="0.25">
      <c r="A25" s="72" t="str">
        <f>A10</f>
        <v>Специалист по работе с молодежью</v>
      </c>
      <c r="B25" s="168">
        <v>50029.599999999999</v>
      </c>
      <c r="C25" s="168"/>
      <c r="D25" s="322">
        <f>D18*5.6</f>
        <v>1.4963199999999999</v>
      </c>
      <c r="E25" s="70">
        <f>D25*1774.4</f>
        <v>2655.0702080000001</v>
      </c>
      <c r="F25" s="71">
        <v>1</v>
      </c>
      <c r="G25" s="73">
        <f>E25/F25</f>
        <v>2655.0702080000001</v>
      </c>
      <c r="H25" s="70">
        <f>B25*1.302/1774.4*12</f>
        <v>440.52213165013529</v>
      </c>
      <c r="I25" s="70">
        <f>G25*H25-26312.2+75242</f>
        <v>1218546.9877089283</v>
      </c>
      <c r="J25" s="158">
        <f>J23-J24</f>
        <v>-1.4837503433227539E-2</v>
      </c>
      <c r="K25" s="169" t="s">
        <v>117</v>
      </c>
      <c r="L25" s="6"/>
    </row>
    <row r="26" spans="1:12" ht="18.75" x14ac:dyDescent="0.3">
      <c r="A26" s="69" t="s">
        <v>92</v>
      </c>
      <c r="B26" s="73"/>
      <c r="C26" s="73"/>
      <c r="D26" s="322"/>
      <c r="E26" s="70"/>
      <c r="F26" s="71"/>
      <c r="G26" s="176"/>
      <c r="H26" s="151"/>
      <c r="I26" s="794">
        <f>SUM(I24:I25)</f>
        <v>1530700.6449415684</v>
      </c>
      <c r="L26" s="174"/>
    </row>
    <row r="27" spans="1:12" s="6" customFormat="1" ht="16.5" hidden="1" x14ac:dyDescent="0.25">
      <c r="A27" s="594" t="s">
        <v>166</v>
      </c>
      <c r="B27" s="594"/>
      <c r="C27" s="594"/>
      <c r="D27" s="594"/>
      <c r="E27" s="594"/>
      <c r="F27" s="594"/>
      <c r="G27" s="594"/>
      <c r="H27" s="594"/>
      <c r="I27" s="171"/>
      <c r="J27" s="169"/>
      <c r="K27" s="170"/>
    </row>
    <row r="28" spans="1:12" s="6" customFormat="1" ht="16.5" hidden="1" x14ac:dyDescent="0.25">
      <c r="A28" s="595" t="s">
        <v>60</v>
      </c>
      <c r="B28" s="598" t="s">
        <v>155</v>
      </c>
      <c r="C28" s="598"/>
      <c r="D28" s="598" t="s">
        <v>156</v>
      </c>
      <c r="E28" s="598"/>
      <c r="F28" s="598"/>
      <c r="G28" s="624"/>
      <c r="H28" s="624"/>
      <c r="I28" s="171"/>
      <c r="J28" s="169"/>
      <c r="K28" s="170"/>
    </row>
    <row r="29" spans="1:12" s="6" customFormat="1" ht="16.5" hidden="1" x14ac:dyDescent="0.25">
      <c r="A29" s="596"/>
      <c r="B29" s="598"/>
      <c r="C29" s="598"/>
      <c r="D29" s="598" t="s">
        <v>157</v>
      </c>
      <c r="E29" s="595" t="s">
        <v>158</v>
      </c>
      <c r="F29" s="625" t="s">
        <v>159</v>
      </c>
      <c r="G29" s="595" t="s">
        <v>165</v>
      </c>
      <c r="H29" s="595" t="s">
        <v>6</v>
      </c>
      <c r="I29" s="171"/>
      <c r="J29" s="169"/>
      <c r="K29" s="170"/>
    </row>
    <row r="30" spans="1:12" s="6" customFormat="1" ht="16.5" hidden="1" x14ac:dyDescent="0.25">
      <c r="A30" s="597"/>
      <c r="B30" s="598"/>
      <c r="C30" s="598"/>
      <c r="D30" s="598"/>
      <c r="E30" s="597"/>
      <c r="F30" s="625"/>
      <c r="G30" s="597"/>
      <c r="H30" s="597"/>
      <c r="I30" s="171"/>
      <c r="J30" s="169"/>
      <c r="K30" s="170"/>
    </row>
    <row r="31" spans="1:12" s="6" customFormat="1" ht="16.5" hidden="1" x14ac:dyDescent="0.25">
      <c r="A31" s="208">
        <v>1</v>
      </c>
      <c r="B31" s="599">
        <v>2</v>
      </c>
      <c r="C31" s="600"/>
      <c r="D31" s="208">
        <v>3</v>
      </c>
      <c r="E31" s="208">
        <v>4</v>
      </c>
      <c r="F31" s="208">
        <v>5</v>
      </c>
      <c r="G31" s="208">
        <v>6</v>
      </c>
      <c r="H31" s="208">
        <v>7</v>
      </c>
      <c r="I31" s="171"/>
      <c r="J31" s="169"/>
      <c r="K31" s="170"/>
    </row>
    <row r="32" spans="1:12" s="6" customFormat="1" ht="16.5" hidden="1" x14ac:dyDescent="0.25">
      <c r="A32" s="207" t="s">
        <v>93</v>
      </c>
      <c r="B32" s="207">
        <v>0.24</v>
      </c>
      <c r="C32" s="296">
        <v>1</v>
      </c>
      <c r="D32" s="141">
        <v>2074.6</v>
      </c>
      <c r="E32" s="105">
        <f t="shared" ref="E32:E33" si="0">D32*12</f>
        <v>24895.199999999997</v>
      </c>
      <c r="F32" s="141">
        <f>18363.9*0.24</f>
        <v>4407.3360000000002</v>
      </c>
      <c r="G32" s="172">
        <f>F32*30.2%</f>
        <v>1331.015472</v>
      </c>
      <c r="H32" s="172">
        <f>F32+G32</f>
        <v>5738.3514720000003</v>
      </c>
      <c r="I32" s="171"/>
    </row>
    <row r="33" spans="1:11" s="6" customFormat="1" ht="15.6" hidden="1" customHeight="1" x14ac:dyDescent="0.25">
      <c r="A33" s="207" t="s">
        <v>161</v>
      </c>
      <c r="B33" s="599">
        <f>5.6*0.24</f>
        <v>1.3439999999999999</v>
      </c>
      <c r="C33" s="600"/>
      <c r="D33" s="141">
        <f>1302.85*B33</f>
        <v>1751.0303999999996</v>
      </c>
      <c r="E33" s="105">
        <f t="shared" si="0"/>
        <v>21012.364799999996</v>
      </c>
      <c r="F33" s="141">
        <f>64311.87*0.24</f>
        <v>15434.8488</v>
      </c>
      <c r="G33" s="172">
        <f>F33*30.2%</f>
        <v>4661.3243376</v>
      </c>
      <c r="H33" s="172">
        <f>F33+G33</f>
        <v>20096.173137599999</v>
      </c>
    </row>
    <row r="34" spans="1:11" s="6" customFormat="1" ht="18.75" hidden="1" x14ac:dyDescent="0.25">
      <c r="A34" s="294"/>
      <c r="B34" s="781">
        <f>SUM(B32:C33)</f>
        <v>2.5839999999999996</v>
      </c>
      <c r="C34" s="782"/>
      <c r="D34" s="120">
        <f>SUM(D32:D33)</f>
        <v>3825.6303999999996</v>
      </c>
      <c r="E34" s="120">
        <f>SUM(E32:E33)</f>
        <v>45907.564799999993</v>
      </c>
      <c r="F34" s="120">
        <f>SUM(F32:F33)</f>
        <v>19842.184799999999</v>
      </c>
      <c r="G34" s="120">
        <f>SUM(G32:G33)</f>
        <v>5992.3398096000001</v>
      </c>
      <c r="H34" s="209"/>
      <c r="I34" s="158"/>
    </row>
    <row r="35" spans="1:11" ht="14.45" hidden="1" customHeight="1" x14ac:dyDescent="0.25">
      <c r="A35" s="594" t="s">
        <v>170</v>
      </c>
      <c r="B35" s="594"/>
      <c r="C35" s="594"/>
      <c r="D35" s="594"/>
      <c r="E35" s="594"/>
      <c r="F35" s="594"/>
      <c r="G35" s="594"/>
      <c r="H35" s="594"/>
      <c r="I35" s="142"/>
      <c r="J35" s="142"/>
    </row>
    <row r="36" spans="1:11" ht="28.9" hidden="1" customHeight="1" x14ac:dyDescent="0.25">
      <c r="A36" s="595" t="s">
        <v>60</v>
      </c>
      <c r="B36" s="598" t="s">
        <v>155</v>
      </c>
      <c r="C36" s="598"/>
      <c r="D36" s="613" t="s">
        <v>156</v>
      </c>
      <c r="E36" s="614"/>
      <c r="F36" s="297"/>
      <c r="G36" s="41"/>
    </row>
    <row r="37" spans="1:11" ht="14.45" hidden="1" customHeight="1" x14ac:dyDescent="0.25">
      <c r="A37" s="596"/>
      <c r="B37" s="598"/>
      <c r="C37" s="598"/>
      <c r="D37" s="598" t="s">
        <v>157</v>
      </c>
      <c r="E37" s="595" t="s">
        <v>165</v>
      </c>
      <c r="F37" s="595" t="s">
        <v>169</v>
      </c>
      <c r="G37" s="41"/>
    </row>
    <row r="38" spans="1:11" hidden="1" x14ac:dyDescent="0.25">
      <c r="A38" s="597"/>
      <c r="B38" s="598"/>
      <c r="C38" s="598"/>
      <c r="D38" s="598"/>
      <c r="E38" s="597"/>
      <c r="F38" s="597"/>
      <c r="G38" s="41"/>
    </row>
    <row r="39" spans="1:11" hidden="1" x14ac:dyDescent="0.25">
      <c r="A39" s="208">
        <v>1</v>
      </c>
      <c r="B39" s="599">
        <v>2</v>
      </c>
      <c r="C39" s="600"/>
      <c r="D39" s="208">
        <v>3</v>
      </c>
      <c r="E39" s="208">
        <v>6</v>
      </c>
      <c r="F39" s="208">
        <v>7</v>
      </c>
      <c r="G39" s="41"/>
    </row>
    <row r="40" spans="1:11" hidden="1" x14ac:dyDescent="0.25">
      <c r="A40" s="207" t="s">
        <v>161</v>
      </c>
      <c r="B40" s="599">
        <f>B33</f>
        <v>1.3439999999999999</v>
      </c>
      <c r="C40" s="600"/>
      <c r="D40" s="141">
        <v>4218.1400000000003</v>
      </c>
      <c r="E40" s="172">
        <f>D40*30.2%</f>
        <v>1273.8782800000001</v>
      </c>
      <c r="F40" s="172">
        <f>(E40+D40)*B40*12+8.27</f>
        <v>88583.540819839996</v>
      </c>
      <c r="G40" s="41"/>
    </row>
    <row r="41" spans="1:11" ht="18.75" hidden="1" x14ac:dyDescent="0.25">
      <c r="A41" s="294"/>
      <c r="B41" s="781">
        <f>SUM(B40:C40)</f>
        <v>1.3439999999999999</v>
      </c>
      <c r="C41" s="782"/>
      <c r="D41" s="120">
        <f>SUM(D40:D40)</f>
        <v>4218.1400000000003</v>
      </c>
      <c r="E41" s="120">
        <f>SUM(E40:E40)</f>
        <v>1273.8782800000001</v>
      </c>
      <c r="F41" s="209"/>
      <c r="G41" s="41"/>
    </row>
    <row r="42" spans="1:11" ht="15.75" hidden="1" x14ac:dyDescent="0.25">
      <c r="A42" s="723" t="s">
        <v>59</v>
      </c>
      <c r="B42" s="723"/>
      <c r="C42" s="723"/>
      <c r="D42" s="723"/>
      <c r="E42" s="723"/>
      <c r="F42" s="723"/>
      <c r="G42" s="158"/>
      <c r="H42" s="6"/>
      <c r="I42" s="6"/>
    </row>
    <row r="43" spans="1:11" ht="15.75" hidden="1" x14ac:dyDescent="0.25">
      <c r="A43" s="331" t="s">
        <v>81</v>
      </c>
      <c r="B43" s="6" t="str">
        <f>'инновации+добровольчество0,3664'!B48</f>
        <v>19 командировок</v>
      </c>
      <c r="C43" s="6"/>
      <c r="D43" s="6"/>
      <c r="E43" s="6"/>
      <c r="F43" s="6"/>
      <c r="G43" s="158"/>
      <c r="H43" s="6"/>
      <c r="I43" s="6"/>
      <c r="K43" s="174"/>
    </row>
    <row r="44" spans="1:11" ht="15.75" hidden="1" x14ac:dyDescent="0.25">
      <c r="A44" s="6"/>
      <c r="B44" s="6"/>
      <c r="C44" s="6"/>
      <c r="D44" s="149">
        <f>D18</f>
        <v>0.26719999999999999</v>
      </c>
      <c r="E44" s="6"/>
      <c r="F44" s="6"/>
      <c r="G44" s="158"/>
      <c r="H44" s="6"/>
      <c r="I44" s="6"/>
    </row>
    <row r="45" spans="1:11" ht="15.75" hidden="1" x14ac:dyDescent="0.25">
      <c r="A45" s="714" t="s">
        <v>120</v>
      </c>
      <c r="B45" s="714"/>
      <c r="C45" s="322"/>
      <c r="D45" s="714" t="s">
        <v>11</v>
      </c>
      <c r="E45" s="715" t="s">
        <v>48</v>
      </c>
      <c r="F45" s="715" t="s">
        <v>15</v>
      </c>
      <c r="G45" s="761" t="s">
        <v>6</v>
      </c>
      <c r="H45" s="6"/>
      <c r="I45" s="6"/>
    </row>
    <row r="46" spans="1:11" ht="7.15" hidden="1" customHeight="1" x14ac:dyDescent="0.25">
      <c r="A46" s="714"/>
      <c r="B46" s="714"/>
      <c r="C46" s="322"/>
      <c r="D46" s="714"/>
      <c r="E46" s="716"/>
      <c r="F46" s="716"/>
      <c r="G46" s="762"/>
      <c r="H46" s="6"/>
      <c r="I46" s="6"/>
    </row>
    <row r="47" spans="1:11" ht="15.75" hidden="1" x14ac:dyDescent="0.25">
      <c r="A47" s="711">
        <v>1</v>
      </c>
      <c r="B47" s="713"/>
      <c r="C47" s="323"/>
      <c r="D47" s="322">
        <v>2</v>
      </c>
      <c r="E47" s="337">
        <v>3</v>
      </c>
      <c r="F47" s="322">
        <v>4</v>
      </c>
      <c r="G47" s="77" t="s">
        <v>68</v>
      </c>
      <c r="H47" s="6"/>
      <c r="I47" s="6"/>
    </row>
    <row r="48" spans="1:11" ht="15.75" hidden="1" x14ac:dyDescent="0.25">
      <c r="A48" s="718" t="str">
        <f>'инновации+добровольчество0,3664'!A53</f>
        <v>Суточные</v>
      </c>
      <c r="B48" s="719"/>
      <c r="C48" s="325"/>
      <c r="D48" s="322" t="str">
        <f>'инновации+добровольчество0,3664'!D53</f>
        <v>сутки</v>
      </c>
      <c r="E48" s="334">
        <f>D44</f>
        <v>0.26719999999999999</v>
      </c>
      <c r="F48" s="334">
        <f>'инновации+добровольчество0,3664'!F53</f>
        <v>450</v>
      </c>
      <c r="G48" s="77">
        <f>E48*F48</f>
        <v>120.24</v>
      </c>
      <c r="H48" s="6"/>
      <c r="I48" s="6"/>
    </row>
    <row r="49" spans="1:12" ht="15.75" hidden="1" x14ac:dyDescent="0.25">
      <c r="A49" s="718" t="str">
        <f>'инновации+добровольчество0,3664'!A54</f>
        <v>Проезд</v>
      </c>
      <c r="B49" s="719"/>
      <c r="C49" s="325"/>
      <c r="D49" s="322" t="str">
        <f>'инновации+добровольчество0,3664'!D54</f>
        <v xml:space="preserve">Ед. </v>
      </c>
      <c r="E49" s="334">
        <f>D44</f>
        <v>0.26719999999999999</v>
      </c>
      <c r="F49" s="334">
        <f>'инновации+добровольчество0,3664'!F54</f>
        <v>8200</v>
      </c>
      <c r="G49" s="77">
        <f t="shared" ref="G49:G51" si="1">E49*F49</f>
        <v>2191.04</v>
      </c>
      <c r="H49" s="6"/>
      <c r="I49" s="6"/>
      <c r="L49" s="177"/>
    </row>
    <row r="50" spans="1:12" ht="15.75" hidden="1" x14ac:dyDescent="0.25">
      <c r="A50" s="718" t="str">
        <f>'инновации+добровольчество0,3664'!A55</f>
        <v xml:space="preserve">Проживание </v>
      </c>
      <c r="B50" s="719"/>
      <c r="C50" s="325"/>
      <c r="D50" s="322" t="str">
        <f>'инновации+добровольчество0,3664'!D55</f>
        <v>сутки</v>
      </c>
      <c r="E50" s="334">
        <f>D44</f>
        <v>0.26719999999999999</v>
      </c>
      <c r="F50" s="334">
        <f>'инновации+добровольчество0,3664'!F55</f>
        <v>1257.8399999999999</v>
      </c>
      <c r="G50" s="77">
        <f t="shared" si="1"/>
        <v>336.09484799999996</v>
      </c>
      <c r="H50" s="6"/>
      <c r="I50" s="6"/>
      <c r="L50" s="177"/>
    </row>
    <row r="51" spans="1:12" ht="15.75" hidden="1" x14ac:dyDescent="0.25">
      <c r="A51" s="324" t="e">
        <f>'инновации+добровольчество0,3664'!#REF!</f>
        <v>#REF!</v>
      </c>
      <c r="B51" s="325"/>
      <c r="C51" s="325"/>
      <c r="D51" s="322" t="e">
        <f>'инновации+добровольчество0,3664'!#REF!</f>
        <v>#REF!</v>
      </c>
      <c r="E51" s="334">
        <f>D44</f>
        <v>0.26719999999999999</v>
      </c>
      <c r="F51" s="334" t="e">
        <f>'инновации+добровольчество0,3664'!#REF!</f>
        <v>#REF!</v>
      </c>
      <c r="G51" s="77" t="e">
        <f t="shared" si="1"/>
        <v>#REF!</v>
      </c>
      <c r="H51" s="6"/>
      <c r="I51" s="6"/>
      <c r="L51" s="177"/>
    </row>
    <row r="52" spans="1:12" ht="18.75" hidden="1" x14ac:dyDescent="0.25">
      <c r="A52" s="720" t="s">
        <v>58</v>
      </c>
      <c r="B52" s="721"/>
      <c r="C52" s="333"/>
      <c r="D52" s="75"/>
      <c r="E52" s="75"/>
      <c r="F52" s="75"/>
      <c r="G52" s="259" t="e">
        <f>SUM(G48:G51)</f>
        <v>#REF!</v>
      </c>
      <c r="H52" s="6"/>
      <c r="I52" s="6"/>
      <c r="L52" s="174"/>
    </row>
    <row r="53" spans="1:12" ht="15.75" x14ac:dyDescent="0.25">
      <c r="A53" s="723" t="s">
        <v>124</v>
      </c>
      <c r="B53" s="723"/>
      <c r="C53" s="723"/>
      <c r="D53" s="723"/>
      <c r="E53" s="723"/>
      <c r="F53" s="723"/>
      <c r="G53" s="158"/>
      <c r="H53" s="6"/>
      <c r="I53" s="6"/>
    </row>
    <row r="54" spans="1:12" ht="15.75" x14ac:dyDescent="0.25">
      <c r="A54" s="6"/>
      <c r="B54" s="6"/>
      <c r="C54" s="6"/>
      <c r="D54" s="149"/>
      <c r="E54" s="6"/>
      <c r="F54" s="150">
        <v>1</v>
      </c>
      <c r="G54" s="158"/>
      <c r="H54" s="6"/>
      <c r="I54" s="6"/>
    </row>
    <row r="55" spans="1:12" ht="15.75" x14ac:dyDescent="0.25">
      <c r="A55" s="453" t="s">
        <v>120</v>
      </c>
      <c r="B55" s="715" t="s">
        <v>362</v>
      </c>
      <c r="C55" s="714" t="s">
        <v>11</v>
      </c>
      <c r="D55" s="715" t="s">
        <v>48</v>
      </c>
      <c r="E55" s="715" t="s">
        <v>15</v>
      </c>
      <c r="F55" s="761" t="s">
        <v>6</v>
      </c>
      <c r="G55" s="6"/>
      <c r="H55" s="6"/>
    </row>
    <row r="56" spans="1:12" ht="13.9" customHeight="1" x14ac:dyDescent="0.25">
      <c r="A56" s="453"/>
      <c r="B56" s="716"/>
      <c r="C56" s="714"/>
      <c r="D56" s="716"/>
      <c r="E56" s="716"/>
      <c r="F56" s="762"/>
      <c r="G56" s="6"/>
      <c r="H56" s="6"/>
    </row>
    <row r="57" spans="1:12" ht="15.75" x14ac:dyDescent="0.25">
      <c r="A57" s="454">
        <v>1</v>
      </c>
      <c r="B57" s="323"/>
      <c r="C57" s="322">
        <v>2</v>
      </c>
      <c r="D57" s="322">
        <v>3</v>
      </c>
      <c r="E57" s="322">
        <v>4</v>
      </c>
      <c r="F57" s="77" t="s">
        <v>68</v>
      </c>
      <c r="G57" s="6"/>
      <c r="H57" s="6"/>
    </row>
    <row r="58" spans="1:12" ht="37.5" x14ac:dyDescent="0.25">
      <c r="A58" s="449" t="s">
        <v>330</v>
      </c>
      <c r="B58" s="322"/>
      <c r="C58" s="322"/>
      <c r="D58" s="148"/>
      <c r="E58" s="148"/>
      <c r="F58" s="82"/>
      <c r="G58" s="6"/>
      <c r="H58" s="6"/>
    </row>
    <row r="59" spans="1:12" ht="18.75" x14ac:dyDescent="0.25">
      <c r="A59" s="447" t="s">
        <v>331</v>
      </c>
      <c r="B59" s="322"/>
      <c r="C59" s="322"/>
      <c r="D59" s="788">
        <v>1</v>
      </c>
      <c r="E59" s="789">
        <v>7100</v>
      </c>
      <c r="F59" s="82">
        <f>D59*E59</f>
        <v>7100</v>
      </c>
      <c r="G59" s="6"/>
      <c r="H59" s="6"/>
    </row>
    <row r="60" spans="1:12" ht="18.75" x14ac:dyDescent="0.25">
      <c r="A60" s="448" t="s">
        <v>220</v>
      </c>
      <c r="B60" s="322"/>
      <c r="C60" s="322"/>
      <c r="D60" s="788">
        <v>3</v>
      </c>
      <c r="E60" s="789">
        <v>300</v>
      </c>
      <c r="F60" s="82">
        <f t="shared" ref="F60:F119" si="2">D60*E60</f>
        <v>900</v>
      </c>
      <c r="G60" s="6"/>
      <c r="H60" s="6"/>
    </row>
    <row r="61" spans="1:12" ht="37.5" x14ac:dyDescent="0.25">
      <c r="A61" s="449" t="s">
        <v>522</v>
      </c>
      <c r="B61" s="322"/>
      <c r="C61" s="322"/>
      <c r="D61" s="148"/>
      <c r="E61" s="148"/>
      <c r="F61" s="82">
        <f t="shared" si="2"/>
        <v>0</v>
      </c>
      <c r="G61" s="6"/>
      <c r="H61" s="6"/>
    </row>
    <row r="62" spans="1:12" ht="18.75" x14ac:dyDescent="0.25">
      <c r="A62" s="447" t="s">
        <v>523</v>
      </c>
      <c r="B62" s="322"/>
      <c r="C62" s="322"/>
      <c r="D62" s="788">
        <v>1</v>
      </c>
      <c r="E62" s="789">
        <v>8200</v>
      </c>
      <c r="F62" s="82">
        <f t="shared" si="2"/>
        <v>8200</v>
      </c>
      <c r="G62" s="6"/>
      <c r="H62" s="6"/>
    </row>
    <row r="63" spans="1:12" ht="18.75" x14ac:dyDescent="0.25">
      <c r="A63" s="448" t="s">
        <v>524</v>
      </c>
      <c r="B63" s="322"/>
      <c r="C63" s="322"/>
      <c r="D63" s="788">
        <v>3</v>
      </c>
      <c r="E63" s="789">
        <v>450</v>
      </c>
      <c r="F63" s="82">
        <f t="shared" si="2"/>
        <v>1350</v>
      </c>
      <c r="G63" s="6"/>
      <c r="H63" s="6"/>
    </row>
    <row r="64" spans="1:12" ht="18.75" x14ac:dyDescent="0.25">
      <c r="A64" s="449" t="s">
        <v>525</v>
      </c>
      <c r="B64" s="322"/>
      <c r="C64" s="322"/>
      <c r="D64" s="788">
        <v>2</v>
      </c>
      <c r="E64" s="789">
        <v>2000</v>
      </c>
      <c r="F64" s="82">
        <f t="shared" si="2"/>
        <v>4000</v>
      </c>
      <c r="G64" s="6"/>
      <c r="H64" s="6"/>
    </row>
    <row r="65" spans="1:8" ht="56.25" x14ac:dyDescent="0.25">
      <c r="A65" s="447" t="s">
        <v>222</v>
      </c>
      <c r="B65" s="322"/>
      <c r="C65" s="322"/>
      <c r="D65" s="788"/>
      <c r="E65" s="789"/>
      <c r="F65" s="82">
        <f t="shared" si="2"/>
        <v>0</v>
      </c>
      <c r="G65" s="6"/>
      <c r="H65" s="6"/>
    </row>
    <row r="66" spans="1:8" ht="18.75" x14ac:dyDescent="0.25">
      <c r="A66" s="447" t="s">
        <v>312</v>
      </c>
      <c r="B66" s="322"/>
      <c r="C66" s="322"/>
      <c r="D66" s="788">
        <v>4</v>
      </c>
      <c r="E66" s="789">
        <v>8200</v>
      </c>
      <c r="F66" s="82">
        <f t="shared" si="2"/>
        <v>32800</v>
      </c>
      <c r="G66" s="6"/>
      <c r="H66" s="6"/>
    </row>
    <row r="67" spans="1:8" ht="18.75" x14ac:dyDescent="0.25">
      <c r="A67" s="447" t="s">
        <v>188</v>
      </c>
      <c r="B67" s="322"/>
      <c r="C67" s="322"/>
      <c r="D67" s="788">
        <v>8</v>
      </c>
      <c r="E67" s="789">
        <v>450</v>
      </c>
      <c r="F67" s="82">
        <f t="shared" si="2"/>
        <v>3600</v>
      </c>
      <c r="G67" s="6"/>
      <c r="H67" s="6"/>
    </row>
    <row r="68" spans="1:8" ht="18.75" x14ac:dyDescent="0.25">
      <c r="A68" s="447" t="s">
        <v>221</v>
      </c>
      <c r="B68" s="322"/>
      <c r="C68" s="322"/>
      <c r="D68" s="788">
        <v>3</v>
      </c>
      <c r="E68" s="789">
        <v>4000</v>
      </c>
      <c r="F68" s="82">
        <f t="shared" si="2"/>
        <v>12000</v>
      </c>
      <c r="G68" s="6"/>
      <c r="H68" s="6"/>
    </row>
    <row r="69" spans="1:8" ht="37.5" x14ac:dyDescent="0.25">
      <c r="A69" s="447" t="s">
        <v>332</v>
      </c>
      <c r="B69" s="322"/>
      <c r="C69" s="322"/>
      <c r="D69" s="788"/>
      <c r="E69" s="789"/>
      <c r="F69" s="82">
        <f t="shared" si="2"/>
        <v>0</v>
      </c>
      <c r="G69" s="6"/>
      <c r="H69" s="6"/>
    </row>
    <row r="70" spans="1:8" ht="18.75" x14ac:dyDescent="0.25">
      <c r="A70" s="447" t="s">
        <v>333</v>
      </c>
      <c r="B70" s="322"/>
      <c r="C70" s="322"/>
      <c r="D70" s="788">
        <v>3</v>
      </c>
      <c r="E70" s="789">
        <v>3000</v>
      </c>
      <c r="F70" s="82">
        <f t="shared" si="2"/>
        <v>9000</v>
      </c>
      <c r="G70" s="6"/>
      <c r="H70" s="6"/>
    </row>
    <row r="71" spans="1:8" ht="18.75" x14ac:dyDescent="0.25">
      <c r="A71" s="447" t="s">
        <v>334</v>
      </c>
      <c r="B71" s="322"/>
      <c r="C71" s="322"/>
      <c r="D71" s="788">
        <v>3</v>
      </c>
      <c r="E71" s="789">
        <v>8200</v>
      </c>
      <c r="F71" s="82">
        <f t="shared" si="2"/>
        <v>24600</v>
      </c>
      <c r="G71" s="6"/>
      <c r="H71" s="6"/>
    </row>
    <row r="72" spans="1:8" ht="18.75" x14ac:dyDescent="0.25">
      <c r="A72" s="447" t="s">
        <v>335</v>
      </c>
      <c r="B72" s="322"/>
      <c r="C72" s="322"/>
      <c r="D72" s="788">
        <v>3</v>
      </c>
      <c r="E72" s="789">
        <v>900</v>
      </c>
      <c r="F72" s="82">
        <f t="shared" si="2"/>
        <v>2700</v>
      </c>
      <c r="G72" s="6"/>
      <c r="H72" s="6"/>
    </row>
    <row r="73" spans="1:8" ht="18.75" x14ac:dyDescent="0.25">
      <c r="A73" s="447" t="s">
        <v>336</v>
      </c>
      <c r="B73" s="322"/>
      <c r="C73" s="322"/>
      <c r="D73" s="788">
        <v>10</v>
      </c>
      <c r="E73" s="789">
        <v>250</v>
      </c>
      <c r="F73" s="82">
        <f t="shared" si="2"/>
        <v>2500</v>
      </c>
      <c r="G73" s="6"/>
      <c r="H73" s="6"/>
    </row>
    <row r="74" spans="1:8" ht="18.75" x14ac:dyDescent="0.25">
      <c r="A74" s="447" t="s">
        <v>337</v>
      </c>
      <c r="B74" s="322"/>
      <c r="C74" s="322"/>
      <c r="D74" s="788">
        <v>5</v>
      </c>
      <c r="E74" s="789">
        <v>650</v>
      </c>
      <c r="F74" s="82">
        <f t="shared" si="2"/>
        <v>3250</v>
      </c>
      <c r="G74" s="6"/>
      <c r="H74" s="6"/>
    </row>
    <row r="75" spans="1:8" ht="18.75" x14ac:dyDescent="0.25">
      <c r="A75" s="447" t="s">
        <v>338</v>
      </c>
      <c r="B75" s="322"/>
      <c r="C75" s="322"/>
      <c r="D75" s="788">
        <v>50</v>
      </c>
      <c r="E75" s="789">
        <v>230</v>
      </c>
      <c r="F75" s="82">
        <f t="shared" si="2"/>
        <v>11500</v>
      </c>
      <c r="G75" s="6"/>
      <c r="H75" s="6"/>
    </row>
    <row r="76" spans="1:8" ht="18.75" x14ac:dyDescent="0.25">
      <c r="A76" s="447" t="s">
        <v>339</v>
      </c>
      <c r="B76" s="322"/>
      <c r="C76" s="322"/>
      <c r="D76" s="788">
        <v>14</v>
      </c>
      <c r="E76" s="789">
        <v>1520</v>
      </c>
      <c r="F76" s="82">
        <f t="shared" si="2"/>
        <v>21280</v>
      </c>
      <c r="G76" s="6"/>
      <c r="H76" s="6"/>
    </row>
    <row r="77" spans="1:8" ht="31.5" x14ac:dyDescent="0.25">
      <c r="A77" s="444" t="s">
        <v>526</v>
      </c>
      <c r="B77" s="322"/>
      <c r="C77" s="322"/>
      <c r="D77" s="460">
        <v>2</v>
      </c>
      <c r="E77" s="460">
        <v>4614</v>
      </c>
      <c r="F77" s="82">
        <f t="shared" si="2"/>
        <v>9228</v>
      </c>
      <c r="G77" s="6"/>
      <c r="H77" s="6"/>
    </row>
    <row r="78" spans="1:8" ht="31.5" x14ac:dyDescent="0.25">
      <c r="A78" s="444" t="s">
        <v>527</v>
      </c>
      <c r="B78" s="322"/>
      <c r="C78" s="322"/>
      <c r="D78" s="460">
        <v>2</v>
      </c>
      <c r="E78" s="460">
        <v>4614</v>
      </c>
      <c r="F78" s="82">
        <f t="shared" si="2"/>
        <v>9228</v>
      </c>
      <c r="G78" s="6"/>
      <c r="H78" s="6"/>
    </row>
    <row r="79" spans="1:8" ht="31.5" x14ac:dyDescent="0.25">
      <c r="A79" s="444" t="s">
        <v>528</v>
      </c>
      <c r="B79" s="322"/>
      <c r="C79" s="322"/>
      <c r="D79" s="460">
        <v>2</v>
      </c>
      <c r="E79" s="460">
        <v>1648</v>
      </c>
      <c r="F79" s="82">
        <f t="shared" si="2"/>
        <v>3296</v>
      </c>
      <c r="G79" s="6"/>
      <c r="H79" s="6"/>
    </row>
    <row r="80" spans="1:8" ht="31.5" x14ac:dyDescent="0.25">
      <c r="A80" s="444" t="s">
        <v>529</v>
      </c>
      <c r="B80" s="322"/>
      <c r="C80" s="322"/>
      <c r="D80" s="460">
        <v>2</v>
      </c>
      <c r="E80" s="460">
        <v>1648</v>
      </c>
      <c r="F80" s="82">
        <f t="shared" si="2"/>
        <v>3296</v>
      </c>
      <c r="G80" s="6"/>
      <c r="H80" s="6"/>
    </row>
    <row r="81" spans="1:8" ht="31.5" x14ac:dyDescent="0.25">
      <c r="A81" s="444" t="s">
        <v>530</v>
      </c>
      <c r="B81" s="322"/>
      <c r="C81" s="322"/>
      <c r="D81" s="460">
        <v>2</v>
      </c>
      <c r="E81" s="460">
        <v>1725</v>
      </c>
      <c r="F81" s="82">
        <f t="shared" si="2"/>
        <v>3450</v>
      </c>
      <c r="G81" s="6"/>
      <c r="H81" s="6"/>
    </row>
    <row r="82" spans="1:8" ht="31.5" x14ac:dyDescent="0.25">
      <c r="A82" s="444" t="s">
        <v>531</v>
      </c>
      <c r="B82" s="322"/>
      <c r="C82" s="322"/>
      <c r="D82" s="460">
        <v>2</v>
      </c>
      <c r="E82" s="460">
        <v>1725</v>
      </c>
      <c r="F82" s="82">
        <f t="shared" si="2"/>
        <v>3450</v>
      </c>
      <c r="G82" s="6"/>
      <c r="H82" s="6"/>
    </row>
    <row r="83" spans="1:8" ht="31.5" x14ac:dyDescent="0.25">
      <c r="A83" s="444" t="s">
        <v>532</v>
      </c>
      <c r="B83" s="322"/>
      <c r="C83" s="322"/>
      <c r="D83" s="460">
        <v>2</v>
      </c>
      <c r="E83" s="460">
        <v>2909</v>
      </c>
      <c r="F83" s="82">
        <f t="shared" si="2"/>
        <v>5818</v>
      </c>
      <c r="G83" s="6"/>
      <c r="H83" s="6"/>
    </row>
    <row r="84" spans="1:8" ht="31.5" x14ac:dyDescent="0.25">
      <c r="A84" s="444" t="s">
        <v>533</v>
      </c>
      <c r="B84" s="322"/>
      <c r="C84" s="322"/>
      <c r="D84" s="460">
        <v>2</v>
      </c>
      <c r="E84" s="460">
        <v>2909</v>
      </c>
      <c r="F84" s="82">
        <f t="shared" si="2"/>
        <v>5818</v>
      </c>
      <c r="G84" s="6"/>
      <c r="H84" s="6"/>
    </row>
    <row r="85" spans="1:8" ht="31.5" x14ac:dyDescent="0.25">
      <c r="A85" s="444" t="s">
        <v>534</v>
      </c>
      <c r="B85" s="322"/>
      <c r="C85" s="322"/>
      <c r="D85" s="460">
        <v>2</v>
      </c>
      <c r="E85" s="460">
        <v>2864</v>
      </c>
      <c r="F85" s="82">
        <f t="shared" si="2"/>
        <v>5728</v>
      </c>
      <c r="G85" s="6"/>
      <c r="H85" s="6"/>
    </row>
    <row r="86" spans="1:8" ht="15.75" x14ac:dyDescent="0.25">
      <c r="A86" s="444" t="s">
        <v>535</v>
      </c>
      <c r="B86" s="322"/>
      <c r="C86" s="322"/>
      <c r="D86" s="460">
        <v>2</v>
      </c>
      <c r="E86" s="460">
        <v>2864</v>
      </c>
      <c r="F86" s="82">
        <f t="shared" si="2"/>
        <v>5728</v>
      </c>
      <c r="G86" s="6"/>
      <c r="H86" s="6"/>
    </row>
    <row r="87" spans="1:8" ht="31.5" x14ac:dyDescent="0.25">
      <c r="A87" s="444" t="s">
        <v>536</v>
      </c>
      <c r="B87" s="322"/>
      <c r="C87" s="322"/>
      <c r="D87" s="460">
        <v>2</v>
      </c>
      <c r="E87" s="460">
        <v>2664</v>
      </c>
      <c r="F87" s="82">
        <f t="shared" si="2"/>
        <v>5328</v>
      </c>
      <c r="G87" s="6"/>
      <c r="H87" s="6"/>
    </row>
    <row r="88" spans="1:8" ht="31.5" x14ac:dyDescent="0.25">
      <c r="A88" s="444" t="s">
        <v>537</v>
      </c>
      <c r="B88" s="322"/>
      <c r="C88" s="322"/>
      <c r="D88" s="460">
        <v>2</v>
      </c>
      <c r="E88" s="460">
        <v>2664</v>
      </c>
      <c r="F88" s="82">
        <f t="shared" si="2"/>
        <v>5328</v>
      </c>
      <c r="G88" s="6"/>
      <c r="H88" s="6"/>
    </row>
    <row r="89" spans="1:8" ht="15.75" x14ac:dyDescent="0.25">
      <c r="A89" s="444" t="s">
        <v>538</v>
      </c>
      <c r="B89" s="322"/>
      <c r="C89" s="322"/>
      <c r="D89" s="460">
        <v>2</v>
      </c>
      <c r="E89" s="460">
        <v>496</v>
      </c>
      <c r="F89" s="82">
        <f t="shared" si="2"/>
        <v>992</v>
      </c>
      <c r="G89" s="6"/>
      <c r="H89" s="6"/>
    </row>
    <row r="90" spans="1:8" ht="15.75" x14ac:dyDescent="0.25">
      <c r="A90" s="444" t="s">
        <v>539</v>
      </c>
      <c r="B90" s="322"/>
      <c r="C90" s="322"/>
      <c r="D90" s="460">
        <v>2</v>
      </c>
      <c r="E90" s="460">
        <v>496</v>
      </c>
      <c r="F90" s="82">
        <f t="shared" si="2"/>
        <v>992</v>
      </c>
      <c r="G90" s="6"/>
      <c r="H90" s="6"/>
    </row>
    <row r="91" spans="1:8" ht="15.75" x14ac:dyDescent="0.25">
      <c r="A91" s="444" t="s">
        <v>540</v>
      </c>
      <c r="B91" s="322"/>
      <c r="C91" s="322"/>
      <c r="D91" s="460">
        <v>2</v>
      </c>
      <c r="E91" s="460">
        <v>485</v>
      </c>
      <c r="F91" s="82">
        <f t="shared" si="2"/>
        <v>970</v>
      </c>
      <c r="G91" s="6"/>
      <c r="H91" s="6"/>
    </row>
    <row r="92" spans="1:8" ht="18.75" x14ac:dyDescent="0.25">
      <c r="A92" s="445" t="s">
        <v>223</v>
      </c>
      <c r="B92" s="322"/>
      <c r="C92" s="322"/>
      <c r="D92" s="788">
        <v>1</v>
      </c>
      <c r="E92" s="789">
        <v>74893</v>
      </c>
      <c r="F92" s="82">
        <f t="shared" si="2"/>
        <v>74893</v>
      </c>
      <c r="G92" s="6"/>
      <c r="H92" s="6"/>
    </row>
    <row r="93" spans="1:8" ht="15.75" x14ac:dyDescent="0.25">
      <c r="A93" s="444" t="s">
        <v>541</v>
      </c>
      <c r="B93" s="322"/>
      <c r="C93" s="322"/>
      <c r="D93" s="460">
        <v>15</v>
      </c>
      <c r="E93" s="460">
        <v>3800</v>
      </c>
      <c r="F93" s="82">
        <f t="shared" si="2"/>
        <v>57000</v>
      </c>
      <c r="G93" s="6"/>
      <c r="H93" s="6"/>
    </row>
    <row r="94" spans="1:8" ht="15.75" x14ac:dyDescent="0.25">
      <c r="A94" s="444" t="s">
        <v>542</v>
      </c>
      <c r="B94" s="322"/>
      <c r="C94" s="322"/>
      <c r="D94" s="460">
        <v>20</v>
      </c>
      <c r="E94" s="460">
        <v>600</v>
      </c>
      <c r="F94" s="82">
        <f t="shared" si="2"/>
        <v>12000</v>
      </c>
      <c r="G94" s="6"/>
      <c r="H94" s="6"/>
    </row>
    <row r="95" spans="1:8" ht="15.75" x14ac:dyDescent="0.25">
      <c r="A95" s="444" t="s">
        <v>543</v>
      </c>
      <c r="B95" s="322"/>
      <c r="C95" s="322"/>
      <c r="D95" s="460">
        <v>9</v>
      </c>
      <c r="E95" s="460">
        <v>350</v>
      </c>
      <c r="F95" s="82">
        <f t="shared" si="2"/>
        <v>3150</v>
      </c>
      <c r="G95" s="6"/>
      <c r="H95" s="6"/>
    </row>
    <row r="96" spans="1:8" ht="15.75" x14ac:dyDescent="0.25">
      <c r="A96" s="444" t="s">
        <v>544</v>
      </c>
      <c r="B96" s="322"/>
      <c r="C96" s="322"/>
      <c r="D96" s="460">
        <v>4</v>
      </c>
      <c r="E96" s="460">
        <v>1600</v>
      </c>
      <c r="F96" s="82">
        <f t="shared" si="2"/>
        <v>6400</v>
      </c>
      <c r="G96" s="6"/>
      <c r="H96" s="6"/>
    </row>
    <row r="97" spans="1:8" ht="15.75" x14ac:dyDescent="0.25">
      <c r="A97" s="444" t="s">
        <v>545</v>
      </c>
      <c r="B97" s="322"/>
      <c r="C97" s="322"/>
      <c r="D97" s="460">
        <v>4</v>
      </c>
      <c r="E97" s="460">
        <v>3700</v>
      </c>
      <c r="F97" s="82">
        <f t="shared" si="2"/>
        <v>14800</v>
      </c>
      <c r="G97" s="6"/>
      <c r="H97" s="6"/>
    </row>
    <row r="98" spans="1:8" ht="15.75" x14ac:dyDescent="0.25">
      <c r="A98" s="444" t="s">
        <v>546</v>
      </c>
      <c r="B98" s="322"/>
      <c r="C98" s="322"/>
      <c r="D98" s="460">
        <v>10</v>
      </c>
      <c r="E98" s="460">
        <v>350</v>
      </c>
      <c r="F98" s="82">
        <f t="shared" si="2"/>
        <v>3500</v>
      </c>
      <c r="G98" s="6"/>
      <c r="H98" s="6"/>
    </row>
    <row r="99" spans="1:8" ht="15.75" x14ac:dyDescent="0.25">
      <c r="A99" s="444" t="s">
        <v>547</v>
      </c>
      <c r="B99" s="322"/>
      <c r="C99" s="322"/>
      <c r="D99" s="460">
        <v>6</v>
      </c>
      <c r="E99" s="460">
        <v>575</v>
      </c>
      <c r="F99" s="82">
        <f t="shared" si="2"/>
        <v>3450</v>
      </c>
      <c r="G99" s="6"/>
      <c r="H99" s="6"/>
    </row>
    <row r="100" spans="1:8" ht="15.75" x14ac:dyDescent="0.25">
      <c r="A100" s="444" t="s">
        <v>548</v>
      </c>
      <c r="B100" s="322"/>
      <c r="C100" s="322"/>
      <c r="D100" s="460">
        <v>1</v>
      </c>
      <c r="E100" s="460">
        <v>335</v>
      </c>
      <c r="F100" s="82">
        <f t="shared" si="2"/>
        <v>335</v>
      </c>
      <c r="G100" s="6"/>
      <c r="H100" s="6"/>
    </row>
    <row r="101" spans="1:8" ht="18.75" x14ac:dyDescent="0.25">
      <c r="A101" s="445" t="s">
        <v>340</v>
      </c>
      <c r="B101" s="322"/>
      <c r="C101" s="322"/>
      <c r="D101" s="788">
        <v>1</v>
      </c>
      <c r="E101" s="789">
        <v>4410</v>
      </c>
      <c r="F101" s="82">
        <f t="shared" si="2"/>
        <v>4410</v>
      </c>
      <c r="G101" s="6"/>
      <c r="H101" s="6"/>
    </row>
    <row r="102" spans="1:8" ht="18.75" x14ac:dyDescent="0.25">
      <c r="A102" s="445" t="s">
        <v>341</v>
      </c>
      <c r="B102" s="322" t="s">
        <v>84</v>
      </c>
      <c r="C102" s="322"/>
      <c r="D102" s="788"/>
      <c r="E102" s="789"/>
      <c r="F102" s="82"/>
      <c r="G102" s="6"/>
      <c r="H102" s="6"/>
    </row>
    <row r="103" spans="1:8" ht="37.5" x14ac:dyDescent="0.25">
      <c r="A103" s="445" t="s">
        <v>342</v>
      </c>
      <c r="B103" s="322" t="s">
        <v>123</v>
      </c>
      <c r="C103" s="322"/>
      <c r="D103" s="788">
        <v>3</v>
      </c>
      <c r="E103" s="789">
        <v>869</v>
      </c>
      <c r="F103" s="82">
        <f t="shared" si="2"/>
        <v>2607</v>
      </c>
      <c r="G103" s="6"/>
      <c r="H103" s="6"/>
    </row>
    <row r="104" spans="1:8" ht="18.75" x14ac:dyDescent="0.25">
      <c r="A104" s="445" t="s">
        <v>343</v>
      </c>
      <c r="B104" s="322"/>
      <c r="C104" s="322"/>
      <c r="D104" s="788"/>
      <c r="E104" s="789"/>
      <c r="F104" s="82"/>
      <c r="G104" s="6"/>
      <c r="H104" s="6"/>
    </row>
    <row r="105" spans="1:8" ht="15.75" x14ac:dyDescent="0.25">
      <c r="A105" s="451" t="s">
        <v>344</v>
      </c>
      <c r="B105" s="322" t="s">
        <v>84</v>
      </c>
      <c r="C105" s="322"/>
      <c r="D105" s="788">
        <v>5</v>
      </c>
      <c r="E105" s="789">
        <v>156</v>
      </c>
      <c r="F105" s="82">
        <f t="shared" si="2"/>
        <v>780</v>
      </c>
      <c r="G105" s="6"/>
      <c r="H105" s="6"/>
    </row>
    <row r="106" spans="1:8" ht="15.75" x14ac:dyDescent="0.25">
      <c r="A106" s="444" t="s">
        <v>345</v>
      </c>
      <c r="B106" s="322" t="s">
        <v>123</v>
      </c>
      <c r="C106" s="322"/>
      <c r="D106" s="788">
        <v>100</v>
      </c>
      <c r="E106" s="789">
        <v>28</v>
      </c>
      <c r="F106" s="82">
        <f t="shared" si="2"/>
        <v>2800</v>
      </c>
      <c r="G106" s="6"/>
      <c r="H106" s="6"/>
    </row>
    <row r="107" spans="1:8" ht="15.75" x14ac:dyDescent="0.25">
      <c r="A107" s="444" t="s">
        <v>346</v>
      </c>
      <c r="B107" s="322" t="s">
        <v>123</v>
      </c>
      <c r="C107" s="322"/>
      <c r="D107" s="788">
        <v>7</v>
      </c>
      <c r="E107" s="789">
        <v>377</v>
      </c>
      <c r="F107" s="82">
        <f t="shared" si="2"/>
        <v>2639</v>
      </c>
      <c r="G107" s="6"/>
      <c r="H107" s="6"/>
    </row>
    <row r="108" spans="1:8" ht="15.75" x14ac:dyDescent="0.25">
      <c r="A108" s="444" t="s">
        <v>347</v>
      </c>
      <c r="B108" s="322"/>
      <c r="C108" s="322"/>
      <c r="D108" s="788">
        <v>4</v>
      </c>
      <c r="E108" s="789">
        <v>860</v>
      </c>
      <c r="F108" s="82">
        <f t="shared" si="2"/>
        <v>3440</v>
      </c>
      <c r="G108" s="6"/>
      <c r="H108" s="6"/>
    </row>
    <row r="109" spans="1:8" ht="15.75" x14ac:dyDescent="0.25">
      <c r="A109" s="444" t="s">
        <v>348</v>
      </c>
      <c r="B109" s="322" t="s">
        <v>84</v>
      </c>
      <c r="C109" s="322"/>
      <c r="D109" s="788">
        <v>2</v>
      </c>
      <c r="E109" s="789">
        <v>694</v>
      </c>
      <c r="F109" s="82">
        <f t="shared" si="2"/>
        <v>1388</v>
      </c>
      <c r="G109" s="6"/>
      <c r="H109" s="6"/>
    </row>
    <row r="110" spans="1:8" ht="15.75" x14ac:dyDescent="0.25">
      <c r="A110" s="444" t="s">
        <v>349</v>
      </c>
      <c r="B110" s="322" t="s">
        <v>123</v>
      </c>
      <c r="C110" s="322"/>
      <c r="D110" s="788">
        <v>7</v>
      </c>
      <c r="E110" s="789">
        <v>70</v>
      </c>
      <c r="F110" s="82">
        <f t="shared" si="2"/>
        <v>490</v>
      </c>
      <c r="G110" s="6"/>
      <c r="H110" s="6"/>
    </row>
    <row r="111" spans="1:8" ht="15.75" x14ac:dyDescent="0.25">
      <c r="A111" s="444" t="s">
        <v>350</v>
      </c>
      <c r="B111" s="322" t="s">
        <v>123</v>
      </c>
      <c r="C111" s="322"/>
      <c r="D111" s="788">
        <v>4</v>
      </c>
      <c r="E111" s="789">
        <v>47</v>
      </c>
      <c r="F111" s="82">
        <f t="shared" si="2"/>
        <v>188</v>
      </c>
      <c r="G111" s="6"/>
      <c r="H111" s="6"/>
    </row>
    <row r="112" spans="1:8" ht="15.75" x14ac:dyDescent="0.25">
      <c r="A112" s="444" t="s">
        <v>351</v>
      </c>
      <c r="B112" s="322"/>
      <c r="C112" s="322"/>
      <c r="D112" s="788">
        <v>6</v>
      </c>
      <c r="E112" s="789">
        <v>102</v>
      </c>
      <c r="F112" s="82">
        <f t="shared" si="2"/>
        <v>612</v>
      </c>
      <c r="G112" s="6"/>
      <c r="H112" s="6"/>
    </row>
    <row r="113" spans="1:11" ht="15.75" x14ac:dyDescent="0.25">
      <c r="A113" s="444" t="s">
        <v>352</v>
      </c>
      <c r="B113" s="322" t="s">
        <v>84</v>
      </c>
      <c r="C113" s="322"/>
      <c r="D113" s="788">
        <v>4</v>
      </c>
      <c r="E113" s="789">
        <v>100</v>
      </c>
      <c r="F113" s="82">
        <f t="shared" si="2"/>
        <v>400</v>
      </c>
      <c r="G113" s="6"/>
      <c r="H113" s="6"/>
    </row>
    <row r="114" spans="1:11" ht="15.75" x14ac:dyDescent="0.25">
      <c r="A114" s="444" t="s">
        <v>353</v>
      </c>
      <c r="B114" s="322" t="s">
        <v>123</v>
      </c>
      <c r="C114" s="322"/>
      <c r="D114" s="788">
        <v>2</v>
      </c>
      <c r="E114" s="789">
        <v>1419</v>
      </c>
      <c r="F114" s="82">
        <f t="shared" si="2"/>
        <v>2838</v>
      </c>
      <c r="G114" s="6"/>
      <c r="H114" s="6"/>
    </row>
    <row r="115" spans="1:11" ht="15.75" x14ac:dyDescent="0.25">
      <c r="A115" s="444" t="s">
        <v>354</v>
      </c>
      <c r="B115" s="322" t="s">
        <v>123</v>
      </c>
      <c r="C115" s="322"/>
      <c r="D115" s="788">
        <v>1</v>
      </c>
      <c r="E115" s="789">
        <v>41300</v>
      </c>
      <c r="F115" s="82">
        <f t="shared" si="2"/>
        <v>41300</v>
      </c>
      <c r="G115" s="6"/>
      <c r="H115" s="6"/>
    </row>
    <row r="116" spans="1:11" ht="15.75" x14ac:dyDescent="0.25">
      <c r="A116" s="444" t="s">
        <v>355</v>
      </c>
      <c r="B116" s="322"/>
      <c r="C116" s="322"/>
      <c r="D116" s="788">
        <v>200</v>
      </c>
      <c r="E116" s="789">
        <v>32.5</v>
      </c>
      <c r="F116" s="82">
        <f t="shared" si="2"/>
        <v>6500</v>
      </c>
      <c r="G116" s="6"/>
      <c r="H116" s="6"/>
    </row>
    <row r="117" spans="1:11" ht="15.75" x14ac:dyDescent="0.25">
      <c r="A117" s="444" t="s">
        <v>356</v>
      </c>
      <c r="B117" s="322" t="s">
        <v>123</v>
      </c>
      <c r="C117" s="322"/>
      <c r="D117" s="788">
        <v>3</v>
      </c>
      <c r="E117" s="789">
        <v>1600</v>
      </c>
      <c r="F117" s="82">
        <f t="shared" si="2"/>
        <v>4800</v>
      </c>
      <c r="G117" s="6"/>
      <c r="H117" s="6"/>
    </row>
    <row r="118" spans="1:11" ht="15.75" x14ac:dyDescent="0.25">
      <c r="A118" s="452" t="s">
        <v>357</v>
      </c>
      <c r="B118" s="322" t="s">
        <v>84</v>
      </c>
      <c r="C118" s="322"/>
      <c r="D118" s="788">
        <v>2</v>
      </c>
      <c r="E118" s="789">
        <v>1200</v>
      </c>
      <c r="F118" s="82">
        <f t="shared" si="2"/>
        <v>2400</v>
      </c>
      <c r="G118" s="6"/>
      <c r="H118" s="6"/>
    </row>
    <row r="119" spans="1:11" ht="15.75" x14ac:dyDescent="0.25">
      <c r="A119" s="444" t="s">
        <v>358</v>
      </c>
      <c r="B119" s="322" t="s">
        <v>123</v>
      </c>
      <c r="C119" s="322"/>
      <c r="D119" s="788">
        <v>30</v>
      </c>
      <c r="E119" s="789">
        <v>800</v>
      </c>
      <c r="F119" s="82">
        <f t="shared" si="2"/>
        <v>24000</v>
      </c>
      <c r="G119" s="6"/>
      <c r="H119" s="6"/>
    </row>
    <row r="120" spans="1:11" ht="15.75" x14ac:dyDescent="0.25">
      <c r="A120" s="444" t="s">
        <v>359</v>
      </c>
      <c r="B120" s="322" t="s">
        <v>84</v>
      </c>
      <c r="C120" s="322"/>
      <c r="D120" s="788">
        <v>30</v>
      </c>
      <c r="E120" s="789">
        <v>400</v>
      </c>
      <c r="F120" s="82">
        <f t="shared" ref="F120:F123" si="3">D120*E120</f>
        <v>12000</v>
      </c>
      <c r="G120" s="6"/>
      <c r="H120" s="6"/>
    </row>
    <row r="121" spans="1:11" ht="15.75" x14ac:dyDescent="0.25">
      <c r="A121" s="444" t="s">
        <v>360</v>
      </c>
      <c r="B121" s="322" t="s">
        <v>84</v>
      </c>
      <c r="C121" s="322"/>
      <c r="D121" s="788">
        <v>25</v>
      </c>
      <c r="E121" s="789">
        <v>1450</v>
      </c>
      <c r="F121" s="82">
        <f t="shared" si="3"/>
        <v>36250</v>
      </c>
      <c r="G121" s="6"/>
      <c r="H121" s="6"/>
    </row>
    <row r="122" spans="1:11" ht="18.75" x14ac:dyDescent="0.25">
      <c r="A122" s="445" t="s">
        <v>549</v>
      </c>
      <c r="B122" s="322" t="s">
        <v>84</v>
      </c>
      <c r="C122" s="322"/>
      <c r="D122" s="788">
        <v>12</v>
      </c>
      <c r="E122" s="789">
        <v>1000</v>
      </c>
      <c r="F122" s="82">
        <f t="shared" si="3"/>
        <v>12000</v>
      </c>
      <c r="G122" s="6"/>
      <c r="H122" s="6"/>
    </row>
    <row r="123" spans="1:11" ht="18.75" x14ac:dyDescent="0.25">
      <c r="A123" s="445" t="s">
        <v>361</v>
      </c>
      <c r="B123" s="322"/>
      <c r="C123" s="322"/>
      <c r="D123" s="788">
        <v>12</v>
      </c>
      <c r="E123" s="789">
        <v>1000</v>
      </c>
      <c r="F123" s="82">
        <f t="shared" si="3"/>
        <v>12000</v>
      </c>
      <c r="G123" s="6"/>
      <c r="H123" s="6"/>
    </row>
    <row r="124" spans="1:11" ht="14.45" customHeight="1" x14ac:dyDescent="0.25">
      <c r="A124" s="455" t="s">
        <v>80</v>
      </c>
      <c r="B124" s="335"/>
      <c r="C124" s="75"/>
      <c r="D124" s="75"/>
      <c r="E124" s="154"/>
      <c r="F124" s="259">
        <f>SUM(F59:F123)</f>
        <v>562800</v>
      </c>
      <c r="G124" s="6"/>
      <c r="H124" s="6"/>
    </row>
    <row r="125" spans="1:11" ht="36.75" hidden="1" customHeight="1" x14ac:dyDescent="0.25">
      <c r="A125" s="779" t="s">
        <v>236</v>
      </c>
      <c r="B125" s="779"/>
      <c r="C125" s="779"/>
      <c r="D125" s="779"/>
      <c r="E125" s="779"/>
      <c r="F125" s="779"/>
      <c r="G125" s="158"/>
      <c r="H125" s="6"/>
      <c r="I125" s="6"/>
    </row>
    <row r="126" spans="1:11" ht="15.75" hidden="1" x14ac:dyDescent="0.25">
      <c r="A126" s="10"/>
      <c r="B126" s="10"/>
      <c r="C126" s="10"/>
      <c r="D126" s="10"/>
      <c r="E126" s="10"/>
      <c r="F126" s="91">
        <f>D44</f>
        <v>0.26719999999999999</v>
      </c>
      <c r="G126" s="158"/>
      <c r="H126" s="6"/>
      <c r="I126" s="6"/>
    </row>
    <row r="127" spans="1:11" ht="15.75" hidden="1" customHeight="1" x14ac:dyDescent="0.25">
      <c r="A127" s="745" t="s">
        <v>0</v>
      </c>
      <c r="B127" s="745"/>
      <c r="C127" s="332"/>
      <c r="D127" s="745" t="s">
        <v>1</v>
      </c>
      <c r="E127" s="749" t="s">
        <v>2</v>
      </c>
      <c r="F127" s="749" t="s">
        <v>41</v>
      </c>
      <c r="G127" s="749" t="s">
        <v>215</v>
      </c>
      <c r="H127" s="749" t="s">
        <v>216</v>
      </c>
      <c r="I127" s="6"/>
      <c r="J127" s="6"/>
      <c r="K127" s="6"/>
    </row>
    <row r="128" spans="1:11" ht="53.25" hidden="1" customHeight="1" x14ac:dyDescent="0.25">
      <c r="A128" s="745"/>
      <c r="B128" s="745"/>
      <c r="C128" s="332"/>
      <c r="D128" s="745"/>
      <c r="E128" s="750"/>
      <c r="F128" s="750"/>
      <c r="G128" s="750"/>
      <c r="H128" s="780"/>
      <c r="I128" s="6"/>
      <c r="J128" s="6"/>
      <c r="K128" s="6"/>
    </row>
    <row r="129" spans="1:11" ht="15.75" hidden="1" x14ac:dyDescent="0.25">
      <c r="A129" s="752">
        <v>1</v>
      </c>
      <c r="B129" s="754"/>
      <c r="C129" s="332"/>
      <c r="D129" s="332">
        <v>2</v>
      </c>
      <c r="E129" s="332">
        <v>3</v>
      </c>
      <c r="F129" s="332" t="s">
        <v>40</v>
      </c>
      <c r="G129" s="332">
        <v>5</v>
      </c>
      <c r="H129" s="288"/>
      <c r="I129" s="6"/>
      <c r="J129" s="6"/>
      <c r="K129" s="6"/>
    </row>
    <row r="130" spans="1:11" ht="15.75" hidden="1" x14ac:dyDescent="0.25">
      <c r="A130" s="777">
        <f>'инновации+добровольчество0,3664'!A157:B157</f>
        <v>0</v>
      </c>
      <c r="B130" s="778"/>
      <c r="C130" s="96"/>
      <c r="D130" s="76">
        <f>'инновации+добровольчество0,3664'!D157</f>
        <v>0</v>
      </c>
      <c r="E130" s="66">
        <f>1*F126</f>
        <v>0.26719999999999999</v>
      </c>
      <c r="F130" s="73"/>
      <c r="G130" s="73"/>
      <c r="H130" s="73"/>
      <c r="I130" s="6"/>
      <c r="J130" s="6"/>
      <c r="K130" s="6"/>
    </row>
    <row r="131" spans="1:11" ht="15.75" hidden="1" x14ac:dyDescent="0.25">
      <c r="A131" s="775" t="s">
        <v>141</v>
      </c>
      <c r="B131" s="776"/>
      <c r="C131" s="95"/>
      <c r="D131" s="76">
        <f>'патриотика0,3664'!D170</f>
        <v>0.1832</v>
      </c>
      <c r="E131" s="332">
        <f>1*F126</f>
        <v>0.26719999999999999</v>
      </c>
      <c r="F131" s="73"/>
      <c r="G131" s="73"/>
      <c r="H131" s="73"/>
      <c r="I131" s="6"/>
      <c r="J131" s="6"/>
      <c r="K131" s="6"/>
    </row>
    <row r="132" spans="1:11" ht="15.75" hidden="1" x14ac:dyDescent="0.25">
      <c r="A132" s="775" t="s">
        <v>87</v>
      </c>
      <c r="B132" s="776"/>
      <c r="C132" s="95"/>
      <c r="D132" s="76">
        <f>'патриотика0,3664'!D171</f>
        <v>0.3664</v>
      </c>
      <c r="E132" s="332">
        <f>1*F126/2</f>
        <v>0.1336</v>
      </c>
      <c r="F132" s="73"/>
      <c r="G132" s="73"/>
      <c r="H132" s="73"/>
      <c r="I132" s="6"/>
      <c r="J132" s="6"/>
      <c r="K132" s="6"/>
    </row>
    <row r="133" spans="1:11" ht="15.75" hidden="1" x14ac:dyDescent="0.25">
      <c r="A133" s="775" t="s">
        <v>142</v>
      </c>
      <c r="B133" s="776"/>
      <c r="C133" s="95"/>
      <c r="D133" s="76" t="e">
        <f>'патриотика0,3664'!#REF!</f>
        <v>#REF!</v>
      </c>
      <c r="E133" s="332">
        <f>1*F126</f>
        <v>0.26719999999999999</v>
      </c>
      <c r="F133" s="73"/>
      <c r="G133" s="73"/>
      <c r="H133" s="73"/>
      <c r="I133" s="6"/>
      <c r="J133" s="6"/>
      <c r="K133" s="6"/>
    </row>
    <row r="134" spans="1:11" ht="15.75" hidden="1" x14ac:dyDescent="0.25">
      <c r="A134" s="745" t="s">
        <v>28</v>
      </c>
      <c r="B134" s="745"/>
      <c r="C134" s="745"/>
      <c r="D134" s="745"/>
      <c r="E134" s="745"/>
      <c r="F134" s="745"/>
      <c r="G134" s="332"/>
      <c r="H134" s="332"/>
      <c r="I134" s="6"/>
      <c r="J134" s="6"/>
      <c r="K134" s="6"/>
    </row>
    <row r="135" spans="1:11" ht="14.45" customHeight="1" x14ac:dyDescent="0.25">
      <c r="A135" s="594" t="s">
        <v>240</v>
      </c>
      <c r="B135" s="594"/>
      <c r="C135" s="594"/>
      <c r="D135" s="594"/>
      <c r="E135" s="594"/>
      <c r="F135" s="594"/>
      <c r="G135" s="594"/>
      <c r="H135" s="594"/>
    </row>
    <row r="136" spans="1:11" ht="14.45" customHeight="1" x14ac:dyDescent="0.25">
      <c r="A136" s="312"/>
      <c r="B136" s="312"/>
      <c r="C136" s="308"/>
      <c r="D136" s="312"/>
      <c r="E136" s="308"/>
      <c r="F136" s="308">
        <v>0.26719999999999999</v>
      </c>
      <c r="G136" s="312"/>
      <c r="H136" s="308"/>
    </row>
    <row r="137" spans="1:11" s="6" customFormat="1" ht="31.5" customHeight="1" x14ac:dyDescent="0.25">
      <c r="A137" s="291" t="s">
        <v>0</v>
      </c>
      <c r="B137" s="590" t="s">
        <v>1</v>
      </c>
      <c r="C137" s="94"/>
      <c r="D137" s="590" t="s">
        <v>2</v>
      </c>
      <c r="E137" s="586" t="s">
        <v>3</v>
      </c>
      <c r="F137" s="587"/>
      <c r="G137" s="784" t="s">
        <v>35</v>
      </c>
      <c r="H137" s="94" t="s">
        <v>5</v>
      </c>
      <c r="I137" s="590" t="s">
        <v>6</v>
      </c>
    </row>
    <row r="138" spans="1:11" s="6" customFormat="1" ht="30" x14ac:dyDescent="0.25">
      <c r="A138" s="355"/>
      <c r="B138" s="783"/>
      <c r="C138" s="94"/>
      <c r="D138" s="783"/>
      <c r="E138" s="94" t="s">
        <v>320</v>
      </c>
      <c r="F138" s="94" t="s">
        <v>311</v>
      </c>
      <c r="G138" s="786"/>
      <c r="H138" s="94" t="s">
        <v>51</v>
      </c>
      <c r="I138" s="783"/>
    </row>
    <row r="139" spans="1:11" s="6" customFormat="1" ht="15.75" x14ac:dyDescent="0.25">
      <c r="A139" s="356"/>
      <c r="B139" s="591"/>
      <c r="C139" s="94"/>
      <c r="D139" s="591"/>
      <c r="E139" s="94" t="s">
        <v>4</v>
      </c>
      <c r="F139" s="49"/>
      <c r="G139" s="785"/>
      <c r="H139" s="94" t="s">
        <v>322</v>
      </c>
      <c r="I139" s="591"/>
    </row>
    <row r="140" spans="1:11" s="6" customFormat="1" ht="15.75" x14ac:dyDescent="0.25">
      <c r="A140" s="749">
        <v>1</v>
      </c>
      <c r="B140" s="590">
        <v>2</v>
      </c>
      <c r="C140" s="94"/>
      <c r="D140" s="590">
        <v>3</v>
      </c>
      <c r="E140" s="590" t="s">
        <v>321</v>
      </c>
      <c r="F140" s="590">
        <v>5</v>
      </c>
      <c r="G140" s="784" t="s">
        <v>7</v>
      </c>
      <c r="H140" s="94" t="s">
        <v>52</v>
      </c>
      <c r="I140" s="590" t="s">
        <v>53</v>
      </c>
    </row>
    <row r="141" spans="1:11" s="6" customFormat="1" ht="15.75" x14ac:dyDescent="0.25">
      <c r="A141" s="750"/>
      <c r="B141" s="591"/>
      <c r="C141" s="94"/>
      <c r="D141" s="591"/>
      <c r="E141" s="591"/>
      <c r="F141" s="591"/>
      <c r="G141" s="785"/>
      <c r="H141" s="50">
        <v>1775.4</v>
      </c>
      <c r="I141" s="591"/>
    </row>
    <row r="142" spans="1:11" s="6" customFormat="1" ht="15.75" x14ac:dyDescent="0.25">
      <c r="A142" s="357" t="str">
        <f>'инновации+добровольчество0,3664'!A160</f>
        <v>Заведующий МЦ</v>
      </c>
      <c r="B142" s="83">
        <v>91213.26</v>
      </c>
      <c r="C142" s="83"/>
      <c r="D142" s="94">
        <f>1*F136</f>
        <v>0.26719999999999999</v>
      </c>
      <c r="E142" s="52">
        <f>D142*1774.4</f>
        <v>474.11968000000002</v>
      </c>
      <c r="F142" s="53">
        <v>1</v>
      </c>
      <c r="G142" s="54">
        <f>E142/F142</f>
        <v>474.11968000000002</v>
      </c>
      <c r="H142" s="52">
        <f>B142*1.302/1774.4*12</f>
        <v>803.15372759242564</v>
      </c>
      <c r="I142" s="52">
        <f>G142*H142+25052.54</f>
        <v>405843.52831692802</v>
      </c>
    </row>
    <row r="143" spans="1:11" s="6" customFormat="1" ht="15.75" x14ac:dyDescent="0.25">
      <c r="A143" s="357" t="str">
        <f>'инновации+добровольчество0,3664'!A161</f>
        <v>Водитель</v>
      </c>
      <c r="B143" s="34">
        <v>31947</v>
      </c>
      <c r="C143" s="162"/>
      <c r="D143" s="94">
        <f>1*F136</f>
        <v>0.26719999999999999</v>
      </c>
      <c r="E143" s="52">
        <f>D143*1774.4</f>
        <v>474.11968000000002</v>
      </c>
      <c r="F143" s="53">
        <v>1</v>
      </c>
      <c r="G143" s="54">
        <f t="shared" ref="G143:G145" si="4">E143/F143</f>
        <v>474.11968000000002</v>
      </c>
      <c r="H143" s="52">
        <f>B143*1.302/1774.4*12</f>
        <v>281.30068079350764</v>
      </c>
      <c r="I143" s="52">
        <f>G143*H143+8770.51</f>
        <v>142140.69876160001</v>
      </c>
    </row>
    <row r="144" spans="1:11" s="6" customFormat="1" ht="15.75" x14ac:dyDescent="0.25">
      <c r="A144" s="357" t="str">
        <f>'инновации+добровольчество0,3664'!A162</f>
        <v>Рабочий по обслуживанию здания</v>
      </c>
      <c r="B144" s="54">
        <v>31947</v>
      </c>
      <c r="C144" s="54"/>
      <c r="D144" s="94">
        <f>0.5*F136</f>
        <v>0.1336</v>
      </c>
      <c r="E144" s="52">
        <f>D144*1774.4</f>
        <v>237.05984000000001</v>
      </c>
      <c r="F144" s="53">
        <v>1</v>
      </c>
      <c r="G144" s="54">
        <f t="shared" si="4"/>
        <v>237.05984000000001</v>
      </c>
      <c r="H144" s="52">
        <f>B144*1.302/1774.4*12</f>
        <v>281.30068079350764</v>
      </c>
      <c r="I144" s="52">
        <f>G144*H144+4385.25</f>
        <v>71070.344380800001</v>
      </c>
    </row>
    <row r="145" spans="1:10" s="6" customFormat="1" ht="15.75" x14ac:dyDescent="0.25">
      <c r="A145" s="357" t="str">
        <f>'инновации+добровольчество0,3664'!A163</f>
        <v>Уборщик служебных помещений</v>
      </c>
      <c r="B145" s="34">
        <v>31947</v>
      </c>
      <c r="C145" s="306"/>
      <c r="D145" s="94">
        <f>1*F136</f>
        <v>0.26719999999999999</v>
      </c>
      <c r="E145" s="52">
        <f>D145*1774.4</f>
        <v>474.11968000000002</v>
      </c>
      <c r="F145" s="53">
        <v>1</v>
      </c>
      <c r="G145" s="54">
        <f t="shared" si="4"/>
        <v>474.11968000000002</v>
      </c>
      <c r="H145" s="52">
        <f>B145*1.302/1774.4*12</f>
        <v>281.30068079350764</v>
      </c>
      <c r="I145" s="52">
        <f>G145*H145+8770.5</f>
        <v>142140.6887616</v>
      </c>
      <c r="J145" s="158"/>
    </row>
    <row r="146" spans="1:10" s="6" customFormat="1" ht="15.75" x14ac:dyDescent="0.25">
      <c r="A146" s="752" t="s">
        <v>28</v>
      </c>
      <c r="B146" s="753"/>
      <c r="C146" s="753"/>
      <c r="D146" s="753"/>
      <c r="E146" s="753"/>
      <c r="F146" s="754"/>
      <c r="G146" s="328"/>
      <c r="H146" s="328"/>
      <c r="I146" s="795">
        <f>SUM(I142:I145)</f>
        <v>761195.26022092812</v>
      </c>
    </row>
    <row r="147" spans="1:10" ht="18.75" x14ac:dyDescent="0.25">
      <c r="A147" s="312"/>
      <c r="B147" s="142"/>
      <c r="C147" s="142"/>
      <c r="D147" s="197"/>
      <c r="E147" s="197"/>
      <c r="F147" s="197"/>
      <c r="G147" s="197"/>
      <c r="H147" s="198"/>
    </row>
    <row r="148" spans="1:10" ht="18.75" x14ac:dyDescent="0.25">
      <c r="A148" s="312"/>
      <c r="B148" s="142"/>
      <c r="C148" s="142"/>
      <c r="D148" s="197"/>
      <c r="E148" s="197"/>
      <c r="F148" s="197"/>
      <c r="G148" s="197"/>
      <c r="H148" s="198"/>
    </row>
    <row r="149" spans="1:10" ht="14.45" customHeight="1" x14ac:dyDescent="0.25">
      <c r="A149" s="594" t="s">
        <v>327</v>
      </c>
      <c r="B149" s="594"/>
      <c r="C149" s="594"/>
      <c r="D149" s="630"/>
      <c r="E149" s="630"/>
      <c r="F149" s="630"/>
      <c r="G149" s="630"/>
      <c r="H149" s="630"/>
    </row>
    <row r="150" spans="1:10" ht="14.45" customHeight="1" x14ac:dyDescent="0.25">
      <c r="A150" s="595" t="s">
        <v>60</v>
      </c>
      <c r="B150" s="635" t="s">
        <v>155</v>
      </c>
      <c r="C150" s="636"/>
      <c r="D150" s="613"/>
      <c r="E150" s="641"/>
      <c r="F150" s="614"/>
      <c r="G150" s="119"/>
      <c r="H150" s="119"/>
    </row>
    <row r="151" spans="1:10" ht="14.45" customHeight="1" x14ac:dyDescent="0.25">
      <c r="A151" s="596"/>
      <c r="B151" s="637"/>
      <c r="C151" s="638"/>
      <c r="D151" s="642" t="s">
        <v>159</v>
      </c>
      <c r="E151" s="596" t="s">
        <v>165</v>
      </c>
      <c r="F151" s="596" t="s">
        <v>6</v>
      </c>
      <c r="G151" s="41"/>
    </row>
    <row r="152" spans="1:10" x14ac:dyDescent="0.25">
      <c r="A152" s="597"/>
      <c r="B152" s="639"/>
      <c r="C152" s="640"/>
      <c r="D152" s="643"/>
      <c r="E152" s="597"/>
      <c r="F152" s="597"/>
      <c r="G152" s="41"/>
    </row>
    <row r="153" spans="1:10" x14ac:dyDescent="0.25">
      <c r="A153" s="159">
        <v>1</v>
      </c>
      <c r="B153" s="613">
        <v>2</v>
      </c>
      <c r="C153" s="614"/>
      <c r="D153" s="159">
        <v>5</v>
      </c>
      <c r="E153" s="159">
        <v>6</v>
      </c>
      <c r="F153" s="159">
        <v>7</v>
      </c>
      <c r="G153" s="41"/>
    </row>
    <row r="154" spans="1:10" x14ac:dyDescent="0.25">
      <c r="A154" s="207" t="s">
        <v>162</v>
      </c>
      <c r="B154" s="222">
        <v>0.26719999999999999</v>
      </c>
      <c r="C154" s="296"/>
      <c r="D154" s="141">
        <v>29583.919999999998</v>
      </c>
      <c r="E154" s="172">
        <f t="shared" ref="E154:E156" si="5">D154*30.2%</f>
        <v>8934.3438399999995</v>
      </c>
      <c r="F154" s="172">
        <f>B154*(D154+E154)</f>
        <v>10292.080098048</v>
      </c>
      <c r="G154" s="41"/>
    </row>
    <row r="155" spans="1:10" x14ac:dyDescent="0.25">
      <c r="A155" s="207" t="s">
        <v>163</v>
      </c>
      <c r="B155" s="222">
        <v>0.26719999999999999</v>
      </c>
      <c r="C155" s="296"/>
      <c r="D155" s="141">
        <v>14791.96</v>
      </c>
      <c r="E155" s="172">
        <f t="shared" si="5"/>
        <v>4467.1719199999998</v>
      </c>
      <c r="F155" s="172">
        <f>B155*(D155+E155)</f>
        <v>5146.0400490239999</v>
      </c>
      <c r="G155" s="41"/>
    </row>
    <row r="156" spans="1:10" x14ac:dyDescent="0.25">
      <c r="A156" s="207" t="s">
        <v>142</v>
      </c>
      <c r="B156" s="222">
        <v>0.26719999999999999</v>
      </c>
      <c r="C156" s="296"/>
      <c r="D156" s="141">
        <v>29583.919999999998</v>
      </c>
      <c r="E156" s="172">
        <f t="shared" si="5"/>
        <v>8934.3438399999995</v>
      </c>
      <c r="F156" s="172">
        <f>B156*(D156+E156)</f>
        <v>10292.080098048</v>
      </c>
      <c r="G156" s="41"/>
    </row>
    <row r="157" spans="1:10" x14ac:dyDescent="0.25">
      <c r="A157" s="144"/>
      <c r="B157" s="294"/>
      <c r="C157" s="145"/>
      <c r="D157" s="120">
        <v>0</v>
      </c>
      <c r="E157" s="120">
        <v>0</v>
      </c>
      <c r="F157" s="790">
        <f>SUM(F154:F156)</f>
        <v>25730.200245120002</v>
      </c>
      <c r="G157" s="41"/>
    </row>
    <row r="158" spans="1:10" ht="15.75" x14ac:dyDescent="0.25">
      <c r="A158" s="4"/>
      <c r="B158" s="152"/>
      <c r="C158" s="152"/>
      <c r="D158" s="152"/>
      <c r="E158" s="152"/>
      <c r="F158" s="152"/>
      <c r="G158" s="158"/>
      <c r="H158" s="6"/>
      <c r="I158" s="6"/>
    </row>
    <row r="159" spans="1:10" ht="15.75" x14ac:dyDescent="0.25">
      <c r="A159" s="4"/>
      <c r="B159" s="152"/>
      <c r="C159" s="152"/>
      <c r="D159" s="152"/>
      <c r="E159" s="152"/>
      <c r="F159" s="152"/>
      <c r="G159" s="158"/>
      <c r="H159" s="6"/>
      <c r="I159" s="6"/>
    </row>
    <row r="160" spans="1:10" ht="15.75" x14ac:dyDescent="0.25">
      <c r="A160" s="634" t="s">
        <v>12</v>
      </c>
      <c r="B160" s="634"/>
      <c r="C160" s="634"/>
      <c r="D160" s="634"/>
      <c r="E160" s="634"/>
      <c r="F160" s="634"/>
      <c r="G160" s="158"/>
      <c r="H160" s="6"/>
      <c r="I160" s="6"/>
    </row>
    <row r="161" spans="1:9" ht="15.75" x14ac:dyDescent="0.25">
      <c r="A161" s="152"/>
      <c r="B161" s="152"/>
      <c r="C161" s="152"/>
      <c r="D161" s="152"/>
      <c r="E161" s="152"/>
      <c r="F161" s="157">
        <f>F126</f>
        <v>0.26719999999999999</v>
      </c>
      <c r="G161" s="158"/>
      <c r="H161" s="6"/>
      <c r="I161" s="6"/>
    </row>
    <row r="162" spans="1:9" ht="15.75" x14ac:dyDescent="0.25">
      <c r="A162" s="745" t="s">
        <v>13</v>
      </c>
      <c r="B162" s="749" t="s">
        <v>11</v>
      </c>
      <c r="C162" s="332"/>
      <c r="D162" s="745" t="s">
        <v>14</v>
      </c>
      <c r="E162" s="745" t="s">
        <v>90</v>
      </c>
      <c r="F162" s="745" t="s">
        <v>6</v>
      </c>
      <c r="G162" s="158"/>
      <c r="H162" s="6"/>
      <c r="I162" s="6"/>
    </row>
    <row r="163" spans="1:9" ht="3.6" customHeight="1" x14ac:dyDescent="0.25">
      <c r="A163" s="745"/>
      <c r="B163" s="750"/>
      <c r="C163" s="332"/>
      <c r="D163" s="745"/>
      <c r="E163" s="745"/>
      <c r="F163" s="745"/>
      <c r="G163" s="158"/>
      <c r="H163" s="6"/>
      <c r="I163" s="6"/>
    </row>
    <row r="164" spans="1:9" ht="16.5" thickBot="1" x14ac:dyDescent="0.3">
      <c r="A164" s="332">
        <v>1</v>
      </c>
      <c r="B164" s="332">
        <v>2</v>
      </c>
      <c r="C164" s="332"/>
      <c r="D164" s="332">
        <v>3</v>
      </c>
      <c r="E164" s="332">
        <v>4</v>
      </c>
      <c r="F164" s="332" t="s">
        <v>174</v>
      </c>
      <c r="G164" s="158"/>
      <c r="H164" s="6"/>
      <c r="I164" s="6"/>
    </row>
    <row r="165" spans="1:9" ht="15.75" x14ac:dyDescent="0.25">
      <c r="A165" s="414" t="s">
        <v>17</v>
      </c>
      <c r="B165" s="332" t="str">
        <f>'инновации+добровольчество0,3664'!B189</f>
        <v>Гкал</v>
      </c>
      <c r="C165" s="332"/>
      <c r="D165" s="417">
        <f>55*F161</f>
        <v>14.696</v>
      </c>
      <c r="E165" s="393">
        <v>3520</v>
      </c>
      <c r="F165" s="73">
        <f>D165*E165+0.15</f>
        <v>51730.07</v>
      </c>
      <c r="G165" s="158"/>
      <c r="H165" s="6"/>
      <c r="I165" s="6"/>
    </row>
    <row r="166" spans="1:9" ht="15.75" x14ac:dyDescent="0.25">
      <c r="A166" s="415" t="s">
        <v>241</v>
      </c>
      <c r="B166" s="332" t="str">
        <f>'инновации+добровольчество0,3664'!B190</f>
        <v>м2</v>
      </c>
      <c r="C166" s="332"/>
      <c r="D166" s="418">
        <f>106.3*F161</f>
        <v>28.403359999999999</v>
      </c>
      <c r="E166" s="394">
        <v>63.4</v>
      </c>
      <c r="F166" s="73">
        <f t="shared" ref="F166:F170" si="6">D166*E166</f>
        <v>1800.7730239999999</v>
      </c>
      <c r="G166" s="158"/>
      <c r="H166" s="6"/>
      <c r="I166" s="6"/>
    </row>
    <row r="167" spans="1:9" ht="15.75" x14ac:dyDescent="0.25">
      <c r="A167" s="415" t="s">
        <v>242</v>
      </c>
      <c r="B167" s="332" t="str">
        <f>'инновации+добровольчество0,3664'!B191</f>
        <v>м3</v>
      </c>
      <c r="C167" s="332"/>
      <c r="D167" s="418">
        <f>3*F161</f>
        <v>0.80159999999999998</v>
      </c>
      <c r="E167" s="394">
        <v>14000</v>
      </c>
      <c r="F167" s="73">
        <f t="shared" si="6"/>
        <v>11222.4</v>
      </c>
      <c r="G167" s="158"/>
      <c r="H167" s="6"/>
      <c r="I167" s="6"/>
    </row>
    <row r="168" spans="1:9" ht="15.75" x14ac:dyDescent="0.25">
      <c r="A168" s="415" t="s">
        <v>16</v>
      </c>
      <c r="B168" s="332" t="str">
        <f>'инновации+добровольчество0,3664'!B192</f>
        <v>МВт час.</v>
      </c>
      <c r="C168" s="332"/>
      <c r="D168" s="418">
        <f>6*F161</f>
        <v>1.6032</v>
      </c>
      <c r="E168" s="394">
        <v>7600</v>
      </c>
      <c r="F168" s="73">
        <f t="shared" si="6"/>
        <v>12184.32</v>
      </c>
      <c r="G168" s="158"/>
      <c r="H168" s="6"/>
      <c r="I168" s="6"/>
    </row>
    <row r="169" spans="1:9" ht="15.75" x14ac:dyDescent="0.25">
      <c r="A169" s="415" t="s">
        <v>205</v>
      </c>
      <c r="B169" s="332" t="str">
        <f>'инновации+добровольчество0,3664'!B193</f>
        <v>договор</v>
      </c>
      <c r="C169" s="208"/>
      <c r="D169" s="418">
        <f>8*F161</f>
        <v>2.1375999999999999</v>
      </c>
      <c r="E169" s="394">
        <v>2250</v>
      </c>
      <c r="F169" s="73">
        <f t="shared" si="6"/>
        <v>4809.5999999999995</v>
      </c>
      <c r="G169" s="158"/>
      <c r="H169" s="6"/>
      <c r="I169" s="6"/>
    </row>
    <row r="170" spans="1:9" ht="16.5" thickBot="1" x14ac:dyDescent="0.3">
      <c r="A170" s="416" t="s">
        <v>243</v>
      </c>
      <c r="B170" s="332" t="str">
        <f>'инновации+добровольчество0,3664'!B194</f>
        <v>МВт час.</v>
      </c>
      <c r="C170" s="208"/>
      <c r="D170" s="419">
        <f>5*F161</f>
        <v>1.3359999999999999</v>
      </c>
      <c r="E170" s="395">
        <v>3600</v>
      </c>
      <c r="F170" s="73">
        <f t="shared" si="6"/>
        <v>4809.5999999999995</v>
      </c>
      <c r="G170" s="158"/>
      <c r="H170" s="6"/>
      <c r="I170" s="6"/>
    </row>
    <row r="171" spans="1:9" ht="18.75" x14ac:dyDescent="0.25">
      <c r="A171" s="768"/>
      <c r="B171" s="768"/>
      <c r="C171" s="768"/>
      <c r="D171" s="768"/>
      <c r="E171" s="768"/>
      <c r="F171" s="791">
        <f>SUM(F165:F170)</f>
        <v>86556.763024000014</v>
      </c>
      <c r="G171" s="158"/>
      <c r="H171" s="6"/>
      <c r="I171" s="6"/>
    </row>
    <row r="172" spans="1:9" ht="18.75" x14ac:dyDescent="0.25">
      <c r="A172" s="228"/>
      <c r="B172" s="228"/>
      <c r="C172" s="228"/>
      <c r="D172" s="228"/>
      <c r="E172" s="228"/>
      <c r="F172" s="229"/>
      <c r="G172" s="230"/>
      <c r="H172" s="6"/>
      <c r="I172" s="6"/>
    </row>
    <row r="173" spans="1:9" s="6" customFormat="1" ht="25.5" x14ac:dyDescent="0.25">
      <c r="A173" s="315" t="s">
        <v>111</v>
      </c>
      <c r="B173" s="326" t="s">
        <v>112</v>
      </c>
      <c r="C173" s="226"/>
      <c r="D173" s="326" t="s">
        <v>116</v>
      </c>
      <c r="E173" s="326" t="s">
        <v>113</v>
      </c>
      <c r="F173" s="326" t="s">
        <v>114</v>
      </c>
      <c r="G173" s="227" t="s">
        <v>6</v>
      </c>
    </row>
    <row r="174" spans="1:9" s="6" customFormat="1" ht="15.75" x14ac:dyDescent="0.25">
      <c r="A174" s="207">
        <v>1</v>
      </c>
      <c r="B174" s="208">
        <v>2</v>
      </c>
      <c r="C174" s="318"/>
      <c r="D174" s="208">
        <v>3</v>
      </c>
      <c r="E174" s="208">
        <v>4</v>
      </c>
      <c r="F174" s="208">
        <v>5</v>
      </c>
      <c r="G174" s="338" t="s">
        <v>313</v>
      </c>
    </row>
    <row r="175" spans="1:9" s="6" customFormat="1" ht="15.75" x14ac:dyDescent="0.25">
      <c r="A175" s="208" t="s">
        <v>115</v>
      </c>
      <c r="B175" s="208">
        <v>1</v>
      </c>
      <c r="C175" s="208">
        <f>'инновации+добровольчество0,3664'!C180</f>
        <v>0</v>
      </c>
      <c r="D175" s="208">
        <f>'инновации+добровольчество0,3664'!D180</f>
        <v>12</v>
      </c>
      <c r="E175" s="208">
        <f>'инновации+добровольчество0,3664'!E180</f>
        <v>75</v>
      </c>
      <c r="F175" s="208">
        <v>242.5</v>
      </c>
      <c r="G175" s="155">
        <f>F175*F161</f>
        <v>64.795999999999992</v>
      </c>
    </row>
    <row r="176" spans="1:9" s="6" customFormat="1" ht="18.75" x14ac:dyDescent="0.25">
      <c r="A176" s="119"/>
      <c r="B176" s="119"/>
      <c r="C176" s="119"/>
      <c r="D176" s="119"/>
      <c r="E176" s="294" t="s">
        <v>88</v>
      </c>
      <c r="F176" s="120">
        <f>F175</f>
        <v>242.5</v>
      </c>
      <c r="G176" s="265">
        <f>G175</f>
        <v>64.795999999999992</v>
      </c>
    </row>
    <row r="177" spans="1:9" ht="15.75" x14ac:dyDescent="0.25">
      <c r="A177" s="723" t="s">
        <v>59</v>
      </c>
      <c r="B177" s="723"/>
      <c r="C177" s="723"/>
      <c r="D177" s="723"/>
      <c r="E177" s="723"/>
      <c r="F177" s="723"/>
      <c r="G177" s="158"/>
      <c r="H177" s="6"/>
      <c r="I177" s="6"/>
    </row>
    <row r="178" spans="1:9" ht="15.75" x14ac:dyDescent="0.25">
      <c r="A178" s="331" t="s">
        <v>81</v>
      </c>
      <c r="B178" s="6" t="s">
        <v>426</v>
      </c>
      <c r="C178" s="6"/>
      <c r="D178" s="6"/>
      <c r="E178" s="6"/>
      <c r="F178" s="6"/>
      <c r="G178" s="158"/>
      <c r="H178" s="6"/>
      <c r="I178" s="6"/>
    </row>
    <row r="179" spans="1:9" ht="15.75" x14ac:dyDescent="0.25">
      <c r="A179" s="6"/>
      <c r="B179" s="6"/>
      <c r="C179" s="6"/>
      <c r="D179" s="149">
        <f>F161</f>
        <v>0.26719999999999999</v>
      </c>
      <c r="E179" s="6"/>
      <c r="F179" s="6"/>
      <c r="G179" s="158"/>
      <c r="H179" s="6"/>
      <c r="I179" s="6"/>
    </row>
    <row r="180" spans="1:9" ht="15" customHeight="1" x14ac:dyDescent="0.25">
      <c r="A180" s="714" t="s">
        <v>121</v>
      </c>
      <c r="B180" s="714"/>
      <c r="C180" s="322"/>
      <c r="D180" s="714" t="s">
        <v>11</v>
      </c>
      <c r="E180" s="715" t="s">
        <v>48</v>
      </c>
      <c r="F180" s="715" t="s">
        <v>15</v>
      </c>
      <c r="G180" s="761" t="s">
        <v>6</v>
      </c>
      <c r="H180" s="6"/>
      <c r="I180" s="6"/>
    </row>
    <row r="181" spans="1:9" ht="15.75" x14ac:dyDescent="0.25">
      <c r="A181" s="714"/>
      <c r="B181" s="714"/>
      <c r="C181" s="322"/>
      <c r="D181" s="714"/>
      <c r="E181" s="716"/>
      <c r="F181" s="716"/>
      <c r="G181" s="762"/>
      <c r="H181" s="6"/>
      <c r="I181" s="6"/>
    </row>
    <row r="182" spans="1:9" ht="15.75" x14ac:dyDescent="0.25">
      <c r="A182" s="711">
        <v>1</v>
      </c>
      <c r="B182" s="713"/>
      <c r="C182" s="323"/>
      <c r="D182" s="322">
        <v>2</v>
      </c>
      <c r="E182" s="322">
        <v>3</v>
      </c>
      <c r="F182" s="322">
        <v>4</v>
      </c>
      <c r="G182" s="82" t="s">
        <v>68</v>
      </c>
      <c r="H182" s="6"/>
      <c r="I182" s="6"/>
    </row>
    <row r="183" spans="1:9" ht="15.75" x14ac:dyDescent="0.25">
      <c r="A183" s="718" t="str">
        <f>A48</f>
        <v>Суточные</v>
      </c>
      <c r="B183" s="719"/>
      <c r="C183" s="325"/>
      <c r="D183" s="322" t="str">
        <f>D48</f>
        <v>сутки</v>
      </c>
      <c r="E183" s="334">
        <f>17*5*D179</f>
        <v>22.712</v>
      </c>
      <c r="F183" s="334">
        <f>F48</f>
        <v>450</v>
      </c>
      <c r="G183" s="82">
        <f>E183*F183</f>
        <v>10220.4</v>
      </c>
      <c r="H183" s="6"/>
      <c r="I183" s="6"/>
    </row>
    <row r="184" spans="1:9" ht="15.75" x14ac:dyDescent="0.25">
      <c r="A184" s="718" t="str">
        <f>A49</f>
        <v>Проезд</v>
      </c>
      <c r="B184" s="719"/>
      <c r="C184" s="325"/>
      <c r="D184" s="322" t="str">
        <f>D49</f>
        <v xml:space="preserve">Ед. </v>
      </c>
      <c r="E184" s="334">
        <f>17*D179*2</f>
        <v>9.0847999999999995</v>
      </c>
      <c r="F184" s="334">
        <v>8200</v>
      </c>
      <c r="G184" s="82">
        <f t="shared" ref="G184" si="7">E184*F184</f>
        <v>74495.360000000001</v>
      </c>
      <c r="H184" s="6"/>
      <c r="I184" s="6"/>
    </row>
    <row r="185" spans="1:9" ht="15.75" x14ac:dyDescent="0.25">
      <c r="A185" s="718" t="str">
        <f>A50</f>
        <v xml:space="preserve">Проживание </v>
      </c>
      <c r="B185" s="719"/>
      <c r="C185" s="325"/>
      <c r="D185" s="322" t="str">
        <f>D50</f>
        <v>сутки</v>
      </c>
      <c r="E185" s="334">
        <f>17*3*D179</f>
        <v>13.6272</v>
      </c>
      <c r="F185" s="334">
        <v>1257.8399999999999</v>
      </c>
      <c r="G185" s="82">
        <f>E185*F185+0.04</f>
        <v>17140.877248000001</v>
      </c>
      <c r="H185" s="6"/>
      <c r="I185" s="6"/>
    </row>
    <row r="186" spans="1:9" ht="18.75" x14ac:dyDescent="0.25">
      <c r="A186" s="720" t="s">
        <v>58</v>
      </c>
      <c r="B186" s="721"/>
      <c r="C186" s="333"/>
      <c r="D186" s="322"/>
      <c r="E186" s="78"/>
      <c r="F186" s="78"/>
      <c r="G186" s="260">
        <f>SUM(G183:G185)</f>
        <v>101856.637248</v>
      </c>
      <c r="H186" s="6"/>
      <c r="I186" s="6"/>
    </row>
    <row r="187" spans="1:9" ht="15.75" x14ac:dyDescent="0.25">
      <c r="A187" s="735" t="s">
        <v>36</v>
      </c>
      <c r="B187" s="735"/>
      <c r="C187" s="735"/>
      <c r="D187" s="735"/>
      <c r="E187" s="735"/>
      <c r="F187" s="735"/>
      <c r="G187" s="158"/>
      <c r="H187" s="6"/>
      <c r="I187" s="6"/>
    </row>
    <row r="188" spans="1:9" ht="16.5" thickBot="1" x14ac:dyDescent="0.3">
      <c r="A188" s="6"/>
      <c r="B188" s="6"/>
      <c r="C188" s="6"/>
      <c r="D188" s="156">
        <f>D179</f>
        <v>0.26719999999999999</v>
      </c>
      <c r="E188" s="6"/>
      <c r="F188" s="6"/>
      <c r="G188" s="158"/>
      <c r="H188" s="6"/>
      <c r="I188" s="6"/>
    </row>
    <row r="189" spans="1:9" ht="30" customHeight="1" x14ac:dyDescent="0.25">
      <c r="A189" s="771" t="s">
        <v>24</v>
      </c>
      <c r="B189" s="766" t="s">
        <v>11</v>
      </c>
      <c r="C189" s="425"/>
      <c r="D189" s="773" t="s">
        <v>48</v>
      </c>
      <c r="E189" s="773" t="s">
        <v>90</v>
      </c>
      <c r="F189" s="766" t="s">
        <v>177</v>
      </c>
      <c r="G189" s="769" t="s">
        <v>6</v>
      </c>
      <c r="H189" s="6"/>
      <c r="I189" s="6"/>
    </row>
    <row r="190" spans="1:9" ht="15.75" customHeight="1" thickBot="1" x14ac:dyDescent="0.3">
      <c r="A190" s="772"/>
      <c r="B190" s="767"/>
      <c r="C190" s="426"/>
      <c r="D190" s="774"/>
      <c r="E190" s="774"/>
      <c r="F190" s="767"/>
      <c r="G190" s="770"/>
      <c r="H190" s="6"/>
      <c r="I190" s="6"/>
    </row>
    <row r="191" spans="1:9" ht="16.5" thickBot="1" x14ac:dyDescent="0.3">
      <c r="A191" s="422">
        <v>1</v>
      </c>
      <c r="B191" s="423">
        <v>2</v>
      </c>
      <c r="C191" s="423"/>
      <c r="D191" s="423">
        <v>3</v>
      </c>
      <c r="E191" s="423">
        <v>4</v>
      </c>
      <c r="F191" s="423">
        <v>5</v>
      </c>
      <c r="G191" s="424" t="s">
        <v>69</v>
      </c>
      <c r="H191" s="6"/>
      <c r="I191" s="6"/>
    </row>
    <row r="192" spans="1:9" ht="21.75" customHeight="1" x14ac:dyDescent="0.25">
      <c r="A192" s="427" t="s">
        <v>244</v>
      </c>
      <c r="B192" s="410" t="s">
        <v>22</v>
      </c>
      <c r="C192" s="411"/>
      <c r="D192" s="420">
        <v>0</v>
      </c>
      <c r="E192" s="421">
        <v>6.5</v>
      </c>
      <c r="F192" s="410">
        <v>12</v>
      </c>
      <c r="G192" s="413">
        <f>D192*E192*F192</f>
        <v>0</v>
      </c>
      <c r="H192" s="6"/>
      <c r="I192" s="6"/>
    </row>
    <row r="193" spans="1:9" ht="18.75" x14ac:dyDescent="0.25">
      <c r="A193" s="387" t="s">
        <v>245</v>
      </c>
      <c r="B193" s="94" t="s">
        <v>22</v>
      </c>
      <c r="C193" s="322"/>
      <c r="D193" s="366">
        <f>37.5*D188</f>
        <v>10.02</v>
      </c>
      <c r="E193" s="797">
        <v>4</v>
      </c>
      <c r="F193" s="94">
        <v>12</v>
      </c>
      <c r="G193" s="82">
        <f t="shared" ref="G193:G196" si="8">D193*E193*F193</f>
        <v>480.96</v>
      </c>
      <c r="H193" s="6"/>
      <c r="I193" s="6"/>
    </row>
    <row r="194" spans="1:9" ht="18.75" x14ac:dyDescent="0.25">
      <c r="A194" s="387" t="s">
        <v>176</v>
      </c>
      <c r="B194" s="94" t="s">
        <v>22</v>
      </c>
      <c r="C194" s="322"/>
      <c r="D194" s="367">
        <f>1*D188</f>
        <v>0.26719999999999999</v>
      </c>
      <c r="E194" s="798">
        <v>2183</v>
      </c>
      <c r="F194" s="94">
        <v>12</v>
      </c>
      <c r="G194" s="82">
        <f>D194*E194*F194</f>
        <v>6999.5712000000003</v>
      </c>
      <c r="H194" s="6"/>
      <c r="I194" s="6"/>
    </row>
    <row r="195" spans="1:9" ht="18.75" x14ac:dyDescent="0.25">
      <c r="A195" s="387" t="s">
        <v>246</v>
      </c>
      <c r="B195" s="94" t="s">
        <v>22</v>
      </c>
      <c r="C195" s="322"/>
      <c r="D195" s="367">
        <f>1*D188</f>
        <v>0.26719999999999999</v>
      </c>
      <c r="E195" s="798">
        <v>16800</v>
      </c>
      <c r="F195" s="94">
        <v>12</v>
      </c>
      <c r="G195" s="82">
        <f>D195*E195*F195+1.08</f>
        <v>53868.600000000006</v>
      </c>
      <c r="H195" s="6"/>
      <c r="I195" s="6"/>
    </row>
    <row r="196" spans="1:9" ht="19.5" thickBot="1" x14ac:dyDescent="0.3">
      <c r="A196" s="387" t="s">
        <v>292</v>
      </c>
      <c r="B196" s="94" t="s">
        <v>84</v>
      </c>
      <c r="C196" s="322"/>
      <c r="D196" s="367">
        <f>1*D188</f>
        <v>0.26719999999999999</v>
      </c>
      <c r="E196" s="799">
        <v>2260.8000000000002</v>
      </c>
      <c r="F196" s="94">
        <v>1</v>
      </c>
      <c r="G196" s="412">
        <f t="shared" si="8"/>
        <v>604.08576000000005</v>
      </c>
      <c r="H196" s="6"/>
      <c r="I196" s="6"/>
    </row>
    <row r="197" spans="1:9" ht="19.5" thickBot="1" x14ac:dyDescent="0.35">
      <c r="A197" s="731" t="s">
        <v>26</v>
      </c>
      <c r="B197" s="731"/>
      <c r="C197" s="731"/>
      <c r="D197" s="731"/>
      <c r="E197" s="731"/>
      <c r="F197" s="760"/>
      <c r="G197" s="428">
        <f>SUM(G192:G196)</f>
        <v>61953.216960000005</v>
      </c>
      <c r="H197" s="6"/>
      <c r="I197" s="6"/>
    </row>
    <row r="198" spans="1:9" ht="15.75" x14ac:dyDescent="0.25">
      <c r="A198" s="735" t="s">
        <v>55</v>
      </c>
      <c r="B198" s="735"/>
      <c r="C198" s="735"/>
      <c r="D198" s="735"/>
      <c r="E198" s="735"/>
      <c r="F198" s="735"/>
      <c r="G198" s="158"/>
      <c r="H198" s="6"/>
      <c r="I198" s="6"/>
    </row>
    <row r="199" spans="1:9" ht="15.75" x14ac:dyDescent="0.25">
      <c r="A199" s="6"/>
      <c r="B199" s="6"/>
      <c r="C199" s="6"/>
      <c r="D199" s="156">
        <f>D188</f>
        <v>0.26719999999999999</v>
      </c>
      <c r="E199" s="6"/>
      <c r="F199" s="6"/>
      <c r="G199" s="158"/>
      <c r="H199" s="6"/>
      <c r="I199" s="6"/>
    </row>
    <row r="200" spans="1:9" ht="10.15" customHeight="1" x14ac:dyDescent="0.25">
      <c r="A200" s="714" t="s">
        <v>194</v>
      </c>
      <c r="B200" s="715" t="s">
        <v>11</v>
      </c>
      <c r="C200" s="322"/>
      <c r="D200" s="714" t="s">
        <v>48</v>
      </c>
      <c r="E200" s="714" t="s">
        <v>91</v>
      </c>
      <c r="F200" s="714" t="s">
        <v>25</v>
      </c>
      <c r="G200" s="761" t="s">
        <v>6</v>
      </c>
      <c r="H200" s="6"/>
      <c r="I200" s="6"/>
    </row>
    <row r="201" spans="1:9" ht="4.1500000000000004" customHeight="1" x14ac:dyDescent="0.25">
      <c r="A201" s="714"/>
      <c r="B201" s="716"/>
      <c r="C201" s="322"/>
      <c r="D201" s="714"/>
      <c r="E201" s="714"/>
      <c r="F201" s="714"/>
      <c r="G201" s="762"/>
      <c r="H201" s="6"/>
      <c r="I201" s="6"/>
    </row>
    <row r="202" spans="1:9" ht="15.75" x14ac:dyDescent="0.25">
      <c r="A202" s="322">
        <v>1</v>
      </c>
      <c r="B202" s="322">
        <v>2</v>
      </c>
      <c r="C202" s="322"/>
      <c r="D202" s="322">
        <v>3</v>
      </c>
      <c r="E202" s="322">
        <v>4</v>
      </c>
      <c r="F202" s="322">
        <v>5</v>
      </c>
      <c r="G202" s="77" t="s">
        <v>70</v>
      </c>
      <c r="H202" s="6"/>
      <c r="I202" s="6"/>
    </row>
    <row r="203" spans="1:9" ht="15.75" hidden="1" x14ac:dyDescent="0.25">
      <c r="A203" s="72" t="str">
        <f>'инновации+добровольчество0,3664'!A221</f>
        <v>Проезд к месту учебы</v>
      </c>
      <c r="B203" s="322" t="s">
        <v>122</v>
      </c>
      <c r="C203" s="322"/>
      <c r="D203" s="322"/>
      <c r="E203" s="322"/>
      <c r="F203" s="322"/>
      <c r="G203" s="77"/>
      <c r="H203" s="6"/>
      <c r="I203" s="6"/>
    </row>
    <row r="204" spans="1:9" ht="15.75" x14ac:dyDescent="0.25">
      <c r="A204" s="69" t="s">
        <v>293</v>
      </c>
      <c r="B204" s="322" t="s">
        <v>22</v>
      </c>
      <c r="C204" s="322"/>
      <c r="D204" s="322">
        <f>1*D199</f>
        <v>0.26719999999999999</v>
      </c>
      <c r="E204" s="322">
        <v>55000</v>
      </c>
      <c r="F204" s="322">
        <v>1</v>
      </c>
      <c r="G204" s="77">
        <f>D204*E204*F204</f>
        <v>14696</v>
      </c>
      <c r="H204" s="6"/>
      <c r="I204" s="6"/>
    </row>
    <row r="205" spans="1:9" ht="18.75" x14ac:dyDescent="0.25">
      <c r="A205" s="760" t="s">
        <v>56</v>
      </c>
      <c r="B205" s="763"/>
      <c r="C205" s="763"/>
      <c r="D205" s="763"/>
      <c r="E205" s="763"/>
      <c r="F205" s="764"/>
      <c r="G205" s="258">
        <f>SUM(G203:G204)</f>
        <v>14696</v>
      </c>
      <c r="H205" s="6"/>
      <c r="I205" s="6"/>
    </row>
    <row r="206" spans="1:9" ht="15.75" x14ac:dyDescent="0.25">
      <c r="A206" s="765" t="s">
        <v>19</v>
      </c>
      <c r="B206" s="765"/>
      <c r="C206" s="765"/>
      <c r="D206" s="765"/>
      <c r="E206" s="765"/>
      <c r="F206" s="765"/>
      <c r="G206" s="158"/>
      <c r="H206" s="6"/>
      <c r="I206" s="6"/>
    </row>
    <row r="207" spans="1:9" ht="15.75" x14ac:dyDescent="0.25">
      <c r="A207" s="6"/>
      <c r="B207" s="6"/>
      <c r="C207" s="6"/>
      <c r="D207" s="156">
        <f>D199</f>
        <v>0.26719999999999999</v>
      </c>
      <c r="E207" s="6"/>
      <c r="F207" s="6"/>
      <c r="G207" s="158"/>
      <c r="H207" s="6"/>
      <c r="I207" s="6"/>
    </row>
    <row r="208" spans="1:9" ht="3.6" customHeight="1" x14ac:dyDescent="0.25">
      <c r="A208" s="714" t="s">
        <v>21</v>
      </c>
      <c r="B208" s="715" t="s">
        <v>11</v>
      </c>
      <c r="C208" s="322"/>
      <c r="D208" s="714" t="s">
        <v>14</v>
      </c>
      <c r="E208" s="714" t="s">
        <v>90</v>
      </c>
      <c r="F208" s="714" t="s">
        <v>6</v>
      </c>
      <c r="G208" s="158"/>
      <c r="H208" s="6"/>
      <c r="I208" s="6"/>
    </row>
    <row r="209" spans="1:9" ht="24" customHeight="1" x14ac:dyDescent="0.25">
      <c r="A209" s="714"/>
      <c r="B209" s="716"/>
      <c r="C209" s="322"/>
      <c r="D209" s="714"/>
      <c r="E209" s="714"/>
      <c r="F209" s="714"/>
      <c r="G209" s="158"/>
      <c r="H209" s="6"/>
      <c r="I209" s="6"/>
    </row>
    <row r="210" spans="1:9" ht="16.5" thickBot="1" x14ac:dyDescent="0.3">
      <c r="A210" s="322">
        <v>1</v>
      </c>
      <c r="B210" s="322">
        <v>2</v>
      </c>
      <c r="C210" s="322"/>
      <c r="D210" s="322">
        <v>3</v>
      </c>
      <c r="E210" s="322">
        <v>4</v>
      </c>
      <c r="F210" s="322" t="s">
        <v>297</v>
      </c>
      <c r="G210" s="158"/>
      <c r="H210" s="6"/>
      <c r="I210" s="6"/>
    </row>
    <row r="211" spans="1:9" ht="18.75" x14ac:dyDescent="0.25">
      <c r="A211" s="463" t="s">
        <v>294</v>
      </c>
      <c r="B211" s="322" t="s">
        <v>22</v>
      </c>
      <c r="C211" s="322"/>
      <c r="D211" s="429">
        <f>12*D207</f>
        <v>3.2063999999999999</v>
      </c>
      <c r="E211" s="430">
        <v>2000</v>
      </c>
      <c r="F211" s="398">
        <f>D211*E211</f>
        <v>6412.8</v>
      </c>
      <c r="G211" s="158"/>
      <c r="H211" s="6"/>
      <c r="I211" s="6"/>
    </row>
    <row r="212" spans="1:9" ht="18.75" x14ac:dyDescent="0.25">
      <c r="A212" s="464" t="s">
        <v>181</v>
      </c>
      <c r="B212" s="322" t="str">
        <f>'инновации+добровольчество0,3664'!B232</f>
        <v>договор</v>
      </c>
      <c r="C212" s="322"/>
      <c r="D212" s="148">
        <f>2*D207</f>
        <v>0.53439999999999999</v>
      </c>
      <c r="E212" s="370">
        <v>39000</v>
      </c>
      <c r="F212" s="398">
        <f>D212*E212</f>
        <v>20841.599999999999</v>
      </c>
      <c r="G212" s="158"/>
      <c r="H212" s="6"/>
      <c r="I212" s="6"/>
    </row>
    <row r="213" spans="1:9" ht="18.75" x14ac:dyDescent="0.25">
      <c r="A213" s="464" t="s">
        <v>202</v>
      </c>
      <c r="B213" s="322" t="str">
        <f>'инновации+добровольчество0,3664'!B233</f>
        <v>договор</v>
      </c>
      <c r="C213" s="322"/>
      <c r="D213" s="148">
        <f>D207</f>
        <v>0.26719999999999999</v>
      </c>
      <c r="E213" s="370">
        <v>6602.4</v>
      </c>
      <c r="F213" s="398">
        <f t="shared" ref="F213:F232" si="9">D213*E213</f>
        <v>1764.1612799999998</v>
      </c>
      <c r="G213" s="158"/>
      <c r="H213" s="6"/>
      <c r="I213" s="6"/>
    </row>
    <row r="214" spans="1:9" ht="18.75" x14ac:dyDescent="0.25">
      <c r="A214" s="464" t="s">
        <v>295</v>
      </c>
      <c r="B214" s="322" t="str">
        <f>'инновации+добровольчество0,3664'!B234</f>
        <v>договор</v>
      </c>
      <c r="C214" s="322"/>
      <c r="D214" s="148">
        <f>12*D207</f>
        <v>3.2063999999999999</v>
      </c>
      <c r="E214" s="370">
        <v>3000</v>
      </c>
      <c r="F214" s="398">
        <f t="shared" si="9"/>
        <v>9619.1999999999989</v>
      </c>
      <c r="G214" s="158"/>
      <c r="H214" s="6"/>
      <c r="I214" s="6"/>
    </row>
    <row r="215" spans="1:9" ht="37.5" x14ac:dyDescent="0.25">
      <c r="A215" s="464" t="s">
        <v>108</v>
      </c>
      <c r="B215" s="322" t="str">
        <f>'инновации+добровольчество0,3664'!B235</f>
        <v>договор</v>
      </c>
      <c r="C215" s="322"/>
      <c r="D215" s="148">
        <f>D207</f>
        <v>0.26719999999999999</v>
      </c>
      <c r="E215" s="370">
        <v>70000</v>
      </c>
      <c r="F215" s="398">
        <f t="shared" si="9"/>
        <v>18704</v>
      </c>
      <c r="G215" s="158"/>
      <c r="H215" s="6"/>
      <c r="I215" s="6"/>
    </row>
    <row r="216" spans="1:9" ht="18.75" x14ac:dyDescent="0.25">
      <c r="A216" s="464" t="s">
        <v>209</v>
      </c>
      <c r="B216" s="322" t="str">
        <f>'инновации+добровольчество0,3664'!B236</f>
        <v>договор</v>
      </c>
      <c r="C216" s="322"/>
      <c r="D216" s="148">
        <f>210*D207</f>
        <v>56.112000000000002</v>
      </c>
      <c r="E216" s="370">
        <v>217.3</v>
      </c>
      <c r="F216" s="398">
        <f t="shared" si="9"/>
        <v>12193.137600000002</v>
      </c>
      <c r="G216" s="158"/>
      <c r="H216" s="6"/>
      <c r="I216" s="6"/>
    </row>
    <row r="217" spans="1:9" ht="18.75" x14ac:dyDescent="0.25">
      <c r="A217" s="464" t="s">
        <v>248</v>
      </c>
      <c r="B217" s="322" t="str">
        <f>'инновации+добровольчество0,3664'!B237</f>
        <v>договор</v>
      </c>
      <c r="C217" s="322"/>
      <c r="D217" s="369">
        <f>12*D207</f>
        <v>3.2063999999999999</v>
      </c>
      <c r="E217" s="168">
        <v>1000</v>
      </c>
      <c r="F217" s="398">
        <f t="shared" si="9"/>
        <v>3206.4</v>
      </c>
      <c r="G217" s="158"/>
      <c r="H217" s="6"/>
      <c r="I217" s="6"/>
    </row>
    <row r="218" spans="1:9" ht="18.75" x14ac:dyDescent="0.25">
      <c r="A218" s="465" t="s">
        <v>296</v>
      </c>
      <c r="B218" s="322" t="str">
        <f>'инновации+добровольчество0,3664'!B238</f>
        <v>договор</v>
      </c>
      <c r="C218" s="322"/>
      <c r="D218" s="396">
        <f>10*D207</f>
        <v>2.6719999999999997</v>
      </c>
      <c r="E218" s="397">
        <v>61.46</v>
      </c>
      <c r="F218" s="398">
        <f t="shared" si="9"/>
        <v>164.22111999999998</v>
      </c>
      <c r="G218" s="158"/>
      <c r="H218" s="6"/>
      <c r="I218" s="6"/>
    </row>
    <row r="219" spans="1:9" ht="18.75" hidden="1" x14ac:dyDescent="0.25">
      <c r="A219" s="467" t="s">
        <v>314</v>
      </c>
      <c r="B219" s="322" t="str">
        <f>'инновации+добровольчество0,3664'!B240</f>
        <v>договор</v>
      </c>
      <c r="C219" s="322"/>
      <c r="D219" s="396">
        <f>2*D207</f>
        <v>0.53439999999999999</v>
      </c>
      <c r="E219" s="471">
        <v>0</v>
      </c>
      <c r="F219" s="334">
        <f t="shared" si="9"/>
        <v>0</v>
      </c>
      <c r="G219" s="158"/>
      <c r="H219" s="6"/>
      <c r="I219" s="6"/>
    </row>
    <row r="220" spans="1:9" ht="18.75" x14ac:dyDescent="0.25">
      <c r="A220" s="468" t="s">
        <v>195</v>
      </c>
      <c r="B220" s="322" t="str">
        <f>'инновации+добровольчество0,3664'!B241</f>
        <v>договор</v>
      </c>
      <c r="C220" s="322"/>
      <c r="D220" s="396">
        <f>1*D207</f>
        <v>0.26719999999999999</v>
      </c>
      <c r="E220" s="462">
        <v>850</v>
      </c>
      <c r="F220" s="334">
        <f t="shared" si="9"/>
        <v>227.12</v>
      </c>
      <c r="G220" s="158"/>
      <c r="H220" s="6"/>
      <c r="I220" s="6"/>
    </row>
    <row r="221" spans="1:9" ht="18.75" x14ac:dyDescent="0.25">
      <c r="A221" s="468" t="s">
        <v>424</v>
      </c>
      <c r="B221" s="322" t="str">
        <f>'инновации+добровольчество0,3664'!B242</f>
        <v>договор</v>
      </c>
      <c r="C221" s="322"/>
      <c r="D221" s="396">
        <f>1*D207</f>
        <v>0.26719999999999999</v>
      </c>
      <c r="E221" s="462">
        <v>16800</v>
      </c>
      <c r="F221" s="334">
        <f t="shared" si="9"/>
        <v>4488.96</v>
      </c>
      <c r="G221" s="158"/>
      <c r="H221" s="6"/>
      <c r="I221" s="6"/>
    </row>
    <row r="222" spans="1:9" ht="18.75" x14ac:dyDescent="0.25">
      <c r="A222" s="468" t="s">
        <v>425</v>
      </c>
      <c r="B222" s="322" t="str">
        <f>'инновации+добровольчество0,3664'!B243</f>
        <v>договор</v>
      </c>
      <c r="C222" s="322"/>
      <c r="D222" s="396">
        <f>1*D207</f>
        <v>0.26719999999999999</v>
      </c>
      <c r="E222" s="462">
        <v>6600</v>
      </c>
      <c r="F222" s="334">
        <f t="shared" si="9"/>
        <v>1763.52</v>
      </c>
      <c r="G222" s="158"/>
      <c r="H222" s="6"/>
      <c r="I222" s="6"/>
    </row>
    <row r="223" spans="1:9" ht="18.75" x14ac:dyDescent="0.25">
      <c r="A223" s="468" t="s">
        <v>315</v>
      </c>
      <c r="B223" s="322" t="str">
        <f>'инновации+добровольчество0,3664'!B244</f>
        <v>договор</v>
      </c>
      <c r="C223" s="322"/>
      <c r="D223" s="396">
        <f>1*D207</f>
        <v>0.26719999999999999</v>
      </c>
      <c r="E223" s="462">
        <v>4050</v>
      </c>
      <c r="F223" s="334">
        <f t="shared" si="9"/>
        <v>1082.1600000000001</v>
      </c>
      <c r="G223" s="158"/>
      <c r="H223" s="6"/>
      <c r="I223" s="6"/>
    </row>
    <row r="224" spans="1:9" ht="18.75" x14ac:dyDescent="0.25">
      <c r="A224" s="468" t="s">
        <v>298</v>
      </c>
      <c r="B224" s="322" t="str">
        <f>'инновации+добровольчество0,3664'!B240</f>
        <v>договор</v>
      </c>
      <c r="C224" s="322"/>
      <c r="D224" s="396">
        <f>420*D207</f>
        <v>112.224</v>
      </c>
      <c r="E224" s="462">
        <v>85</v>
      </c>
      <c r="F224" s="334">
        <f t="shared" si="9"/>
        <v>9539.0400000000009</v>
      </c>
      <c r="G224" s="158"/>
      <c r="H224" s="6"/>
      <c r="I224" s="6"/>
    </row>
    <row r="225" spans="1:9" ht="18.75" x14ac:dyDescent="0.25">
      <c r="A225" s="468" t="s">
        <v>200</v>
      </c>
      <c r="B225" s="322" t="str">
        <f>'инновации+добровольчество0,3664'!B241</f>
        <v>договор</v>
      </c>
      <c r="C225" s="322"/>
      <c r="D225" s="396">
        <f>12*D207</f>
        <v>3.2063999999999999</v>
      </c>
      <c r="E225" s="462">
        <v>8000</v>
      </c>
      <c r="F225" s="334">
        <f t="shared" si="9"/>
        <v>25651.200000000001</v>
      </c>
      <c r="G225" s="158"/>
      <c r="H225" s="6"/>
      <c r="I225" s="6"/>
    </row>
    <row r="226" spans="1:9" ht="37.5" x14ac:dyDescent="0.25">
      <c r="A226" s="468" t="s">
        <v>201</v>
      </c>
      <c r="B226" s="322" t="str">
        <f>'инновации+добровольчество0,3664'!B242</f>
        <v>договор</v>
      </c>
      <c r="C226" s="322"/>
      <c r="D226" s="396">
        <f>12*D207</f>
        <v>3.2063999999999999</v>
      </c>
      <c r="E226" s="462">
        <v>5000</v>
      </c>
      <c r="F226" s="334">
        <f t="shared" si="9"/>
        <v>16032</v>
      </c>
      <c r="G226" s="158"/>
      <c r="H226" s="6"/>
      <c r="I226" s="6"/>
    </row>
    <row r="227" spans="1:9" ht="18.75" hidden="1" x14ac:dyDescent="0.25">
      <c r="A227" s="468" t="s">
        <v>249</v>
      </c>
      <c r="B227" s="322" t="str">
        <f>'инновации+добровольчество0,3664'!B243</f>
        <v>договор</v>
      </c>
      <c r="C227" s="322"/>
      <c r="D227" s="396">
        <v>0</v>
      </c>
      <c r="E227" s="462">
        <v>3800</v>
      </c>
      <c r="F227" s="334">
        <f t="shared" si="9"/>
        <v>0</v>
      </c>
      <c r="G227" s="158"/>
      <c r="H227" s="6"/>
      <c r="I227" s="6"/>
    </row>
    <row r="228" spans="1:9" ht="18.75" hidden="1" x14ac:dyDescent="0.25">
      <c r="A228" s="469" t="s">
        <v>203</v>
      </c>
      <c r="B228" s="322" t="str">
        <f>'инновации+добровольчество0,3664'!B244</f>
        <v>договор</v>
      </c>
      <c r="C228" s="322"/>
      <c r="D228" s="396">
        <v>0</v>
      </c>
      <c r="E228" s="462">
        <v>5500</v>
      </c>
      <c r="F228" s="334">
        <f t="shared" si="9"/>
        <v>0</v>
      </c>
      <c r="G228" s="158"/>
      <c r="H228" s="6"/>
      <c r="I228" s="6"/>
    </row>
    <row r="229" spans="1:9" ht="37.5" hidden="1" x14ac:dyDescent="0.25">
      <c r="A229" s="468" t="s">
        <v>250</v>
      </c>
      <c r="B229" s="322" t="str">
        <f>'инновации+добровольчество0,3664'!B245</f>
        <v>договор</v>
      </c>
      <c r="C229" s="322"/>
      <c r="D229" s="396">
        <v>0</v>
      </c>
      <c r="E229" s="472">
        <v>15765</v>
      </c>
      <c r="F229" s="334">
        <f t="shared" si="9"/>
        <v>0</v>
      </c>
      <c r="G229" s="158"/>
      <c r="H229" s="6"/>
      <c r="I229" s="6"/>
    </row>
    <row r="230" spans="1:9" ht="18.75" hidden="1" x14ac:dyDescent="0.25">
      <c r="A230" s="468" t="s">
        <v>251</v>
      </c>
      <c r="B230" s="322" t="str">
        <f>'инновации+добровольчество0,3664'!B246</f>
        <v>договор</v>
      </c>
      <c r="C230" s="322"/>
      <c r="D230" s="396">
        <v>0</v>
      </c>
      <c r="E230" s="472">
        <v>14000</v>
      </c>
      <c r="F230" s="334">
        <f t="shared" si="9"/>
        <v>0</v>
      </c>
      <c r="G230" s="158"/>
      <c r="H230" s="6"/>
      <c r="I230" s="6"/>
    </row>
    <row r="231" spans="1:9" ht="18.75" hidden="1" x14ac:dyDescent="0.25">
      <c r="A231" s="468" t="s">
        <v>299</v>
      </c>
      <c r="B231" s="322" t="str">
        <f>'инновации+добровольчество0,3664'!B247</f>
        <v>договор</v>
      </c>
      <c r="C231" s="322"/>
      <c r="D231" s="396">
        <v>0</v>
      </c>
      <c r="E231" s="472">
        <v>8267.5</v>
      </c>
      <c r="F231" s="334">
        <f t="shared" si="9"/>
        <v>0</v>
      </c>
      <c r="G231" s="158"/>
      <c r="H231" s="6"/>
      <c r="I231" s="6"/>
    </row>
    <row r="232" spans="1:9" ht="19.5" hidden="1" thickBot="1" x14ac:dyDescent="0.3">
      <c r="A232" s="470" t="s">
        <v>316</v>
      </c>
      <c r="B232" s="322" t="str">
        <f>'инновации+добровольчество0,3664'!B248</f>
        <v>договор</v>
      </c>
      <c r="C232" s="322"/>
      <c r="D232" s="396">
        <v>0</v>
      </c>
      <c r="E232" s="473">
        <v>90</v>
      </c>
      <c r="F232" s="334">
        <f t="shared" si="9"/>
        <v>0</v>
      </c>
      <c r="G232" s="158"/>
      <c r="H232" s="6"/>
      <c r="I232" s="6"/>
    </row>
    <row r="233" spans="1:9" ht="18.75" x14ac:dyDescent="0.25">
      <c r="A233" s="732" t="s">
        <v>23</v>
      </c>
      <c r="B233" s="733"/>
      <c r="C233" s="733"/>
      <c r="D233" s="733"/>
      <c r="E233" s="734"/>
      <c r="F233" s="268">
        <f>SUM(F211:F232)</f>
        <v>131689.52000000002</v>
      </c>
      <c r="G233" s="158"/>
      <c r="H233" s="6"/>
      <c r="I233" s="6"/>
    </row>
    <row r="234" spans="1:9" ht="15.75" x14ac:dyDescent="0.25">
      <c r="A234" s="725"/>
      <c r="B234" s="726"/>
      <c r="C234" s="726"/>
      <c r="D234" s="726"/>
      <c r="E234" s="726"/>
      <c r="F234" s="727"/>
      <c r="G234" s="158"/>
      <c r="H234" s="6"/>
      <c r="I234" s="6"/>
    </row>
    <row r="235" spans="1:9" ht="15.75" x14ac:dyDescent="0.25">
      <c r="A235" s="728">
        <f>D207</f>
        <v>0.26719999999999999</v>
      </c>
      <c r="B235" s="729"/>
      <c r="C235" s="729"/>
      <c r="D235" s="729"/>
      <c r="E235" s="729"/>
      <c r="F235" s="730"/>
      <c r="G235" s="158"/>
      <c r="H235" s="6"/>
      <c r="I235" s="6"/>
    </row>
    <row r="236" spans="1:9" ht="15.75" x14ac:dyDescent="0.25">
      <c r="A236" s="559" t="s">
        <v>30</v>
      </c>
      <c r="B236" s="590" t="s">
        <v>11</v>
      </c>
      <c r="C236" s="94"/>
      <c r="D236" s="559" t="s">
        <v>14</v>
      </c>
      <c r="E236" s="559" t="s">
        <v>15</v>
      </c>
      <c r="F236" s="559" t="s">
        <v>6</v>
      </c>
      <c r="G236" s="158"/>
      <c r="H236" s="6"/>
      <c r="I236" s="6"/>
    </row>
    <row r="237" spans="1:9" ht="3" customHeight="1" x14ac:dyDescent="0.25">
      <c r="A237" s="559"/>
      <c r="B237" s="591"/>
      <c r="C237" s="94"/>
      <c r="D237" s="559"/>
      <c r="E237" s="559"/>
      <c r="F237" s="559"/>
      <c r="G237" s="158"/>
      <c r="H237" s="6"/>
      <c r="I237" s="6"/>
    </row>
    <row r="238" spans="1:9" ht="15.75" x14ac:dyDescent="0.25">
      <c r="A238" s="94">
        <v>1</v>
      </c>
      <c r="B238" s="94">
        <v>2</v>
      </c>
      <c r="C238" s="94"/>
      <c r="D238" s="94">
        <v>3</v>
      </c>
      <c r="E238" s="94">
        <v>7</v>
      </c>
      <c r="F238" s="94" t="s">
        <v>175</v>
      </c>
      <c r="G238" s="158"/>
      <c r="H238" s="6"/>
      <c r="I238" s="6"/>
    </row>
    <row r="239" spans="1:9" ht="17.25" thickBot="1" x14ac:dyDescent="0.3">
      <c r="A239" s="399" t="s">
        <v>317</v>
      </c>
      <c r="B239" s="94" t="s">
        <v>300</v>
      </c>
      <c r="C239" s="94"/>
      <c r="D239" s="307">
        <f>1*A235</f>
        <v>0.26719999999999999</v>
      </c>
      <c r="E239" s="402">
        <v>12000</v>
      </c>
      <c r="F239" s="796">
        <f t="shared" ref="F239:F240" si="10">D239*E239</f>
        <v>3206.4</v>
      </c>
      <c r="G239" s="158"/>
      <c r="H239" s="6"/>
      <c r="I239" s="6"/>
    </row>
    <row r="240" spans="1:9" ht="17.25" thickBot="1" x14ac:dyDescent="0.3">
      <c r="A240" s="431" t="s">
        <v>318</v>
      </c>
      <c r="B240" s="94" t="s">
        <v>300</v>
      </c>
      <c r="C240" s="94"/>
      <c r="D240" s="307">
        <v>0</v>
      </c>
      <c r="E240" s="402">
        <v>0</v>
      </c>
      <c r="F240" s="307">
        <f t="shared" si="10"/>
        <v>0</v>
      </c>
      <c r="G240" s="158"/>
      <c r="H240" s="6"/>
      <c r="I240" s="6"/>
    </row>
    <row r="241" spans="1:9" ht="16.5" x14ac:dyDescent="0.25">
      <c r="A241" s="373" t="s">
        <v>252</v>
      </c>
      <c r="B241" s="79" t="s">
        <v>84</v>
      </c>
      <c r="C241" s="94"/>
      <c r="D241" s="401">
        <f>7*A235</f>
        <v>1.8704000000000001</v>
      </c>
      <c r="E241" s="377">
        <v>17285.71</v>
      </c>
      <c r="F241" s="307">
        <f>D241*E241+0.01</f>
        <v>32331.201983999999</v>
      </c>
      <c r="G241" s="158"/>
      <c r="H241" s="6"/>
      <c r="I241" s="6"/>
    </row>
    <row r="242" spans="1:9" ht="16.5" x14ac:dyDescent="0.25">
      <c r="A242" s="373" t="s">
        <v>253</v>
      </c>
      <c r="B242" s="79" t="s">
        <v>84</v>
      </c>
      <c r="C242" s="94"/>
      <c r="D242" s="401">
        <f>5*A235</f>
        <v>1.3359999999999999</v>
      </c>
      <c r="E242" s="377">
        <v>1500</v>
      </c>
      <c r="F242" s="307">
        <f>D242*E242</f>
        <v>2003.9999999999998</v>
      </c>
      <c r="G242" s="158"/>
      <c r="H242" s="6"/>
      <c r="I242" s="6"/>
    </row>
    <row r="243" spans="1:9" ht="16.5" x14ac:dyDescent="0.25">
      <c r="A243" s="373" t="s">
        <v>254</v>
      </c>
      <c r="B243" s="79" t="s">
        <v>84</v>
      </c>
      <c r="C243" s="94"/>
      <c r="D243" s="401">
        <f>5*A235</f>
        <v>1.3359999999999999</v>
      </c>
      <c r="E243" s="377">
        <v>4500</v>
      </c>
      <c r="F243" s="307">
        <f t="shared" ref="F243:F311" si="11">D243*E243</f>
        <v>6011.9999999999991</v>
      </c>
      <c r="G243" s="158"/>
      <c r="H243" s="6"/>
      <c r="I243" s="6"/>
    </row>
    <row r="244" spans="1:9" ht="16.5" x14ac:dyDescent="0.25">
      <c r="A244" s="373" t="s">
        <v>255</v>
      </c>
      <c r="B244" s="79" t="s">
        <v>84</v>
      </c>
      <c r="C244" s="94"/>
      <c r="D244" s="401">
        <f>2*A235</f>
        <v>0.53439999999999999</v>
      </c>
      <c r="E244" s="377">
        <v>13000</v>
      </c>
      <c r="F244" s="307">
        <f t="shared" ref="F244" si="12">D244*E244</f>
        <v>6947.2</v>
      </c>
      <c r="G244" s="158"/>
      <c r="H244" s="6"/>
      <c r="I244" s="6"/>
    </row>
    <row r="245" spans="1:9" ht="16.5" x14ac:dyDescent="0.25">
      <c r="A245" s="374" t="s">
        <v>256</v>
      </c>
      <c r="B245" s="79" t="s">
        <v>84</v>
      </c>
      <c r="C245" s="94"/>
      <c r="D245" s="401">
        <f>7*A235</f>
        <v>1.8704000000000001</v>
      </c>
      <c r="E245" s="378">
        <v>1000</v>
      </c>
      <c r="F245" s="307">
        <f t="shared" si="11"/>
        <v>1870.4</v>
      </c>
      <c r="G245" s="158"/>
      <c r="H245" s="6"/>
      <c r="I245" s="6"/>
    </row>
    <row r="246" spans="1:9" ht="16.5" x14ac:dyDescent="0.25">
      <c r="A246" s="374" t="s">
        <v>257</v>
      </c>
      <c r="B246" s="79" t="s">
        <v>84</v>
      </c>
      <c r="C246" s="94"/>
      <c r="D246" s="401">
        <f>5*A235</f>
        <v>1.3359999999999999</v>
      </c>
      <c r="E246" s="378">
        <v>2100</v>
      </c>
      <c r="F246" s="307">
        <f t="shared" si="11"/>
        <v>2805.6</v>
      </c>
      <c r="G246" s="158"/>
      <c r="H246" s="6"/>
      <c r="I246" s="6"/>
    </row>
    <row r="247" spans="1:9" ht="16.5" x14ac:dyDescent="0.25">
      <c r="A247" s="373" t="s">
        <v>258</v>
      </c>
      <c r="B247" s="79" t="s">
        <v>84</v>
      </c>
      <c r="C247" s="94"/>
      <c r="D247" s="401">
        <f>4*A235</f>
        <v>1.0688</v>
      </c>
      <c r="E247" s="377">
        <v>500</v>
      </c>
      <c r="F247" s="307">
        <f t="shared" si="11"/>
        <v>534.4</v>
      </c>
      <c r="G247" s="158"/>
      <c r="H247" s="6"/>
      <c r="I247" s="6"/>
    </row>
    <row r="248" spans="1:9" ht="16.5" x14ac:dyDescent="0.25">
      <c r="A248" s="373" t="s">
        <v>259</v>
      </c>
      <c r="B248" s="79" t="s">
        <v>84</v>
      </c>
      <c r="C248" s="94"/>
      <c r="D248" s="401">
        <f>100*A235</f>
        <v>26.72</v>
      </c>
      <c r="E248" s="377">
        <v>100</v>
      </c>
      <c r="F248" s="307">
        <f t="shared" si="11"/>
        <v>2672</v>
      </c>
      <c r="G248" s="158"/>
      <c r="H248" s="6"/>
      <c r="I248" s="6"/>
    </row>
    <row r="249" spans="1:9" ht="16.5" x14ac:dyDescent="0.25">
      <c r="A249" s="373" t="s">
        <v>207</v>
      </c>
      <c r="B249" s="79" t="s">
        <v>84</v>
      </c>
      <c r="C249" s="94"/>
      <c r="D249" s="401">
        <f>15*A235</f>
        <v>4.008</v>
      </c>
      <c r="E249" s="377">
        <v>250</v>
      </c>
      <c r="F249" s="307">
        <f t="shared" si="11"/>
        <v>1002</v>
      </c>
      <c r="G249" s="158"/>
      <c r="H249" s="6"/>
      <c r="I249" s="6"/>
    </row>
    <row r="250" spans="1:9" ht="16.5" x14ac:dyDescent="0.25">
      <c r="A250" s="373" t="s">
        <v>206</v>
      </c>
      <c r="B250" s="79" t="s">
        <v>84</v>
      </c>
      <c r="C250" s="94"/>
      <c r="D250" s="401">
        <f>100*A235</f>
        <v>26.72</v>
      </c>
      <c r="E250" s="377">
        <v>25</v>
      </c>
      <c r="F250" s="307">
        <f t="shared" si="11"/>
        <v>668</v>
      </c>
      <c r="G250" s="158"/>
      <c r="H250" s="6"/>
      <c r="I250" s="6"/>
    </row>
    <row r="251" spans="1:9" ht="16.5" x14ac:dyDescent="0.25">
      <c r="A251" s="373" t="s">
        <v>260</v>
      </c>
      <c r="B251" s="79" t="s">
        <v>84</v>
      </c>
      <c r="C251" s="94"/>
      <c r="D251" s="401">
        <f>40*A235</f>
        <v>10.687999999999999</v>
      </c>
      <c r="E251" s="377">
        <v>40</v>
      </c>
      <c r="F251" s="307">
        <f t="shared" si="11"/>
        <v>427.52</v>
      </c>
      <c r="G251" s="158"/>
      <c r="H251" s="6"/>
      <c r="I251" s="6"/>
    </row>
    <row r="252" spans="1:9" ht="16.5" x14ac:dyDescent="0.25">
      <c r="A252" s="373" t="s">
        <v>261</v>
      </c>
      <c r="B252" s="79" t="s">
        <v>84</v>
      </c>
      <c r="C252" s="94"/>
      <c r="D252" s="401">
        <f>20*A235</f>
        <v>5.3439999999999994</v>
      </c>
      <c r="E252" s="377">
        <v>1000</v>
      </c>
      <c r="F252" s="307">
        <f t="shared" si="11"/>
        <v>5343.9999999999991</v>
      </c>
      <c r="G252" s="158"/>
      <c r="H252" s="6"/>
      <c r="I252" s="6"/>
    </row>
    <row r="253" spans="1:9" ht="16.5" x14ac:dyDescent="0.25">
      <c r="A253" s="374" t="s">
        <v>262</v>
      </c>
      <c r="B253" s="79" t="s">
        <v>84</v>
      </c>
      <c r="C253" s="94"/>
      <c r="D253" s="401">
        <f>30*A235</f>
        <v>8.016</v>
      </c>
      <c r="E253" s="377">
        <v>1300</v>
      </c>
      <c r="F253" s="307">
        <f t="shared" ref="F253:F254" si="13">D253*E253</f>
        <v>10420.799999999999</v>
      </c>
      <c r="G253" s="158"/>
      <c r="H253" s="6"/>
      <c r="I253" s="6"/>
    </row>
    <row r="254" spans="1:9" ht="16.5" x14ac:dyDescent="0.25">
      <c r="A254" s="374" t="s">
        <v>266</v>
      </c>
      <c r="B254" s="79" t="s">
        <v>84</v>
      </c>
      <c r="C254" s="94"/>
      <c r="D254" s="401">
        <f>A235*20</f>
        <v>5.3439999999999994</v>
      </c>
      <c r="E254" s="377">
        <v>300</v>
      </c>
      <c r="F254" s="307">
        <f t="shared" si="13"/>
        <v>1603.1999999999998</v>
      </c>
      <c r="G254" s="158"/>
      <c r="H254" s="6"/>
      <c r="I254" s="6"/>
    </row>
    <row r="255" spans="1:9" ht="16.5" x14ac:dyDescent="0.25">
      <c r="A255" s="374" t="s">
        <v>267</v>
      </c>
      <c r="B255" s="79" t="s">
        <v>84</v>
      </c>
      <c r="C255" s="94"/>
      <c r="D255" s="401">
        <f>5*A235</f>
        <v>1.3359999999999999</v>
      </c>
      <c r="E255" s="377">
        <v>3500</v>
      </c>
      <c r="F255" s="307">
        <f t="shared" si="11"/>
        <v>4675.9999999999991</v>
      </c>
      <c r="G255" s="158"/>
      <c r="H255" s="6"/>
      <c r="I255" s="6"/>
    </row>
    <row r="256" spans="1:9" ht="16.5" x14ac:dyDescent="0.25">
      <c r="A256" s="374" t="s">
        <v>268</v>
      </c>
      <c r="B256" s="79" t="s">
        <v>84</v>
      </c>
      <c r="C256" s="94"/>
      <c r="D256" s="401">
        <f>20*A235</f>
        <v>5.3439999999999994</v>
      </c>
      <c r="E256" s="377">
        <v>811</v>
      </c>
      <c r="F256" s="307">
        <f t="shared" si="11"/>
        <v>4333.9839999999995</v>
      </c>
      <c r="G256" s="158"/>
      <c r="H256" s="6"/>
      <c r="I256" s="6"/>
    </row>
    <row r="257" spans="1:9" ht="16.5" x14ac:dyDescent="0.25">
      <c r="A257" s="374" t="s">
        <v>269</v>
      </c>
      <c r="B257" s="79" t="s">
        <v>84</v>
      </c>
      <c r="C257" s="94"/>
      <c r="D257" s="401">
        <f>50*A235</f>
        <v>13.36</v>
      </c>
      <c r="E257" s="377">
        <v>100</v>
      </c>
      <c r="F257" s="307">
        <f t="shared" si="11"/>
        <v>1336</v>
      </c>
      <c r="G257" s="158"/>
      <c r="H257" s="6"/>
      <c r="I257" s="6"/>
    </row>
    <row r="258" spans="1:9" ht="16.5" x14ac:dyDescent="0.25">
      <c r="A258" s="374" t="s">
        <v>270</v>
      </c>
      <c r="B258" s="79" t="s">
        <v>84</v>
      </c>
      <c r="C258" s="94"/>
      <c r="D258" s="401">
        <f>5*A235</f>
        <v>1.3359999999999999</v>
      </c>
      <c r="E258" s="377">
        <v>301</v>
      </c>
      <c r="F258" s="307">
        <f t="shared" si="11"/>
        <v>402.13599999999997</v>
      </c>
      <c r="G258" s="158"/>
      <c r="H258" s="6"/>
      <c r="I258" s="6"/>
    </row>
    <row r="259" spans="1:9" ht="16.5" x14ac:dyDescent="0.25">
      <c r="A259" s="374" t="s">
        <v>271</v>
      </c>
      <c r="B259" s="79" t="s">
        <v>84</v>
      </c>
      <c r="C259" s="94"/>
      <c r="D259" s="401">
        <f>30*A235</f>
        <v>8.016</v>
      </c>
      <c r="E259" s="377">
        <v>250</v>
      </c>
      <c r="F259" s="307">
        <f t="shared" si="11"/>
        <v>2004</v>
      </c>
      <c r="G259" s="158"/>
      <c r="H259" s="6"/>
      <c r="I259" s="6"/>
    </row>
    <row r="260" spans="1:9" ht="16.5" x14ac:dyDescent="0.25">
      <c r="A260" s="374" t="s">
        <v>272</v>
      </c>
      <c r="B260" s="79" t="s">
        <v>84</v>
      </c>
      <c r="C260" s="94"/>
      <c r="D260" s="401">
        <f>10*A235</f>
        <v>2.6719999999999997</v>
      </c>
      <c r="E260" s="377">
        <v>401</v>
      </c>
      <c r="F260" s="307">
        <f t="shared" si="11"/>
        <v>1071.472</v>
      </c>
      <c r="G260" s="158"/>
      <c r="H260" s="6"/>
      <c r="I260" s="6"/>
    </row>
    <row r="261" spans="1:9" ht="16.5" x14ac:dyDescent="0.25">
      <c r="A261" s="374" t="s">
        <v>273</v>
      </c>
      <c r="B261" s="79" t="s">
        <v>84</v>
      </c>
      <c r="C261" s="94"/>
      <c r="D261" s="401">
        <f>40*A235</f>
        <v>10.687999999999999</v>
      </c>
      <c r="E261" s="377">
        <v>50</v>
      </c>
      <c r="F261" s="307">
        <f t="shared" si="11"/>
        <v>534.4</v>
      </c>
      <c r="G261" s="158"/>
      <c r="H261" s="6"/>
      <c r="I261" s="6"/>
    </row>
    <row r="262" spans="1:9" ht="16.5" x14ac:dyDescent="0.25">
      <c r="A262" s="374" t="s">
        <v>274</v>
      </c>
      <c r="B262" s="79" t="s">
        <v>84</v>
      </c>
      <c r="C262" s="94"/>
      <c r="D262" s="401">
        <f>100*A235</f>
        <v>26.72</v>
      </c>
      <c r="E262" s="377">
        <v>30</v>
      </c>
      <c r="F262" s="307">
        <f t="shared" si="11"/>
        <v>801.59999999999991</v>
      </c>
      <c r="G262" s="158"/>
      <c r="H262" s="6"/>
      <c r="I262" s="6"/>
    </row>
    <row r="263" spans="1:9" ht="16.5" x14ac:dyDescent="0.25">
      <c r="A263" s="374" t="s">
        <v>275</v>
      </c>
      <c r="B263" s="79" t="s">
        <v>84</v>
      </c>
      <c r="C263" s="94"/>
      <c r="D263" s="401">
        <f>30*A235</f>
        <v>8.016</v>
      </c>
      <c r="E263" s="377">
        <v>300</v>
      </c>
      <c r="F263" s="307">
        <f t="shared" si="11"/>
        <v>2404.8000000000002</v>
      </c>
      <c r="G263" s="158"/>
      <c r="H263" s="6"/>
      <c r="I263" s="6"/>
    </row>
    <row r="264" spans="1:9" ht="16.5" x14ac:dyDescent="0.25">
      <c r="A264" s="374" t="s">
        <v>276</v>
      </c>
      <c r="B264" s="79" t="s">
        <v>84</v>
      </c>
      <c r="C264" s="94"/>
      <c r="D264" s="401">
        <f>10*A235</f>
        <v>2.6719999999999997</v>
      </c>
      <c r="E264" s="377">
        <v>210</v>
      </c>
      <c r="F264" s="307">
        <f t="shared" si="11"/>
        <v>561.11999999999989</v>
      </c>
      <c r="G264" s="158"/>
      <c r="H264" s="6"/>
      <c r="I264" s="6"/>
    </row>
    <row r="265" spans="1:9" ht="16.5" x14ac:dyDescent="0.25">
      <c r="A265" s="374" t="s">
        <v>277</v>
      </c>
      <c r="B265" s="79" t="s">
        <v>84</v>
      </c>
      <c r="C265" s="94"/>
      <c r="D265" s="401">
        <f>10*A235</f>
        <v>2.6719999999999997</v>
      </c>
      <c r="E265" s="377">
        <v>150</v>
      </c>
      <c r="F265" s="307">
        <f t="shared" si="11"/>
        <v>400.79999999999995</v>
      </c>
      <c r="G265" s="158"/>
      <c r="H265" s="6"/>
      <c r="I265" s="6"/>
    </row>
    <row r="266" spans="1:9" ht="16.5" x14ac:dyDescent="0.25">
      <c r="A266" s="374" t="s">
        <v>278</v>
      </c>
      <c r="B266" s="79" t="s">
        <v>84</v>
      </c>
      <c r="C266" s="94"/>
      <c r="D266" s="401">
        <f>100*A235</f>
        <v>26.72</v>
      </c>
      <c r="E266" s="377">
        <v>50</v>
      </c>
      <c r="F266" s="307">
        <f t="shared" si="11"/>
        <v>1336</v>
      </c>
      <c r="G266" s="158"/>
      <c r="H266" s="6"/>
      <c r="I266" s="6"/>
    </row>
    <row r="267" spans="1:9" ht="16.5" x14ac:dyDescent="0.25">
      <c r="A267" s="374" t="s">
        <v>279</v>
      </c>
      <c r="B267" s="79" t="s">
        <v>84</v>
      </c>
      <c r="C267" s="94"/>
      <c r="D267" s="401">
        <f>100*A235</f>
        <v>26.72</v>
      </c>
      <c r="E267" s="377">
        <v>30</v>
      </c>
      <c r="F267" s="307">
        <f t="shared" si="11"/>
        <v>801.59999999999991</v>
      </c>
      <c r="G267" s="158"/>
      <c r="H267" s="6"/>
      <c r="I267" s="6"/>
    </row>
    <row r="268" spans="1:9" ht="16.5" x14ac:dyDescent="0.25">
      <c r="A268" s="374" t="s">
        <v>280</v>
      </c>
      <c r="B268" s="79" t="s">
        <v>84</v>
      </c>
      <c r="C268" s="94"/>
      <c r="D268" s="401">
        <f>100*A235</f>
        <v>26.72</v>
      </c>
      <c r="E268" s="377">
        <v>100</v>
      </c>
      <c r="F268" s="307">
        <f t="shared" si="11"/>
        <v>2672</v>
      </c>
      <c r="G268" s="158"/>
      <c r="H268" s="6"/>
      <c r="I268" s="6"/>
    </row>
    <row r="269" spans="1:9" ht="16.5" x14ac:dyDescent="0.25">
      <c r="A269" s="374" t="s">
        <v>281</v>
      </c>
      <c r="B269" s="79" t="s">
        <v>84</v>
      </c>
      <c r="C269" s="94"/>
      <c r="D269" s="401">
        <f>50*A235</f>
        <v>13.36</v>
      </c>
      <c r="E269" s="377">
        <v>40</v>
      </c>
      <c r="F269" s="307">
        <f t="shared" si="11"/>
        <v>534.4</v>
      </c>
      <c r="G269" s="158"/>
      <c r="H269" s="6"/>
      <c r="I269" s="6"/>
    </row>
    <row r="270" spans="1:9" ht="16.5" x14ac:dyDescent="0.25">
      <c r="A270" s="374" t="s">
        <v>282</v>
      </c>
      <c r="B270" s="79" t="s">
        <v>84</v>
      </c>
      <c r="C270" s="94"/>
      <c r="D270" s="401">
        <f>200*A235</f>
        <v>53.44</v>
      </c>
      <c r="E270" s="377">
        <v>80</v>
      </c>
      <c r="F270" s="307">
        <f t="shared" si="11"/>
        <v>4275.2</v>
      </c>
      <c r="G270" s="158"/>
      <c r="H270" s="6"/>
      <c r="I270" s="6"/>
    </row>
    <row r="271" spans="1:9" ht="16.5" x14ac:dyDescent="0.25">
      <c r="A271" s="374" t="s">
        <v>283</v>
      </c>
      <c r="B271" s="79" t="s">
        <v>84</v>
      </c>
      <c r="C271" s="94"/>
      <c r="D271" s="401">
        <f>100*A235</f>
        <v>26.72</v>
      </c>
      <c r="E271" s="377">
        <v>300</v>
      </c>
      <c r="F271" s="307">
        <f t="shared" si="11"/>
        <v>8016</v>
      </c>
      <c r="G271" s="158"/>
      <c r="H271" s="6"/>
      <c r="I271" s="6"/>
    </row>
    <row r="272" spans="1:9" ht="16.5" x14ac:dyDescent="0.25">
      <c r="A272" s="374" t="s">
        <v>284</v>
      </c>
      <c r="B272" s="79" t="s">
        <v>84</v>
      </c>
      <c r="C272" s="94"/>
      <c r="D272" s="401">
        <f>10*A235</f>
        <v>2.6719999999999997</v>
      </c>
      <c r="E272" s="377">
        <v>400</v>
      </c>
      <c r="F272" s="307">
        <f t="shared" si="11"/>
        <v>1068.8</v>
      </c>
      <c r="G272" s="158"/>
      <c r="H272" s="6"/>
      <c r="I272" s="6"/>
    </row>
    <row r="273" spans="1:9" ht="16.5" x14ac:dyDescent="0.25">
      <c r="A273" s="374" t="s">
        <v>265</v>
      </c>
      <c r="B273" s="79" t="s">
        <v>84</v>
      </c>
      <c r="C273" s="94"/>
      <c r="D273" s="401">
        <f>20*A235</f>
        <v>5.3439999999999994</v>
      </c>
      <c r="E273" s="377">
        <v>400</v>
      </c>
      <c r="F273" s="307">
        <f t="shared" si="11"/>
        <v>2137.6</v>
      </c>
      <c r="G273" s="158"/>
      <c r="H273" s="6"/>
      <c r="I273" s="6"/>
    </row>
    <row r="274" spans="1:9" ht="16.5" x14ac:dyDescent="0.25">
      <c r="A274" s="374" t="s">
        <v>286</v>
      </c>
      <c r="B274" s="79" t="s">
        <v>84</v>
      </c>
      <c r="C274" s="94"/>
      <c r="D274" s="401">
        <f>2600*A235</f>
        <v>694.72</v>
      </c>
      <c r="E274" s="377">
        <v>50</v>
      </c>
      <c r="F274" s="307">
        <f t="shared" si="11"/>
        <v>34736</v>
      </c>
      <c r="G274" s="158"/>
      <c r="H274" s="6"/>
      <c r="I274" s="6"/>
    </row>
    <row r="275" spans="1:9" ht="16.5" hidden="1" x14ac:dyDescent="0.25">
      <c r="A275" s="400"/>
      <c r="B275" s="79"/>
      <c r="C275" s="94"/>
      <c r="D275" s="375"/>
      <c r="E275" s="401"/>
      <c r="F275" s="307"/>
      <c r="G275" s="158"/>
      <c r="H275" s="6"/>
      <c r="I275" s="6"/>
    </row>
    <row r="276" spans="1:9" ht="16.5" hidden="1" x14ac:dyDescent="0.25">
      <c r="A276" s="400"/>
      <c r="B276" s="79"/>
      <c r="C276" s="94"/>
      <c r="D276" s="401"/>
      <c r="E276" s="401"/>
      <c r="F276" s="307"/>
      <c r="G276" s="158"/>
      <c r="H276" s="6"/>
      <c r="I276" s="6"/>
    </row>
    <row r="277" spans="1:9" ht="16.5" hidden="1" x14ac:dyDescent="0.25">
      <c r="A277" s="400"/>
      <c r="B277" s="79"/>
      <c r="C277" s="94"/>
      <c r="D277" s="401"/>
      <c r="E277" s="401"/>
      <c r="F277" s="307"/>
      <c r="G277" s="158"/>
      <c r="H277" s="6"/>
      <c r="I277" s="6"/>
    </row>
    <row r="278" spans="1:9" ht="16.5" hidden="1" x14ac:dyDescent="0.25">
      <c r="A278" s="400"/>
      <c r="B278" s="79"/>
      <c r="C278" s="94"/>
      <c r="D278" s="401"/>
      <c r="E278" s="401"/>
      <c r="F278" s="307"/>
      <c r="G278" s="158"/>
      <c r="H278" s="6"/>
      <c r="I278" s="6"/>
    </row>
    <row r="279" spans="1:9" ht="16.5" hidden="1" x14ac:dyDescent="0.25">
      <c r="A279" s="400"/>
      <c r="B279" s="79"/>
      <c r="C279" s="94"/>
      <c r="D279" s="401"/>
      <c r="E279" s="401"/>
      <c r="F279" s="307"/>
      <c r="G279" s="158"/>
      <c r="H279" s="6"/>
      <c r="I279" s="6"/>
    </row>
    <row r="280" spans="1:9" ht="16.5" hidden="1" x14ac:dyDescent="0.25">
      <c r="A280" s="400"/>
      <c r="B280" s="79"/>
      <c r="C280" s="94"/>
      <c r="D280" s="401"/>
      <c r="E280" s="401"/>
      <c r="F280" s="307"/>
      <c r="G280" s="158"/>
      <c r="H280" s="6"/>
      <c r="I280" s="6"/>
    </row>
    <row r="281" spans="1:9" ht="16.5" hidden="1" x14ac:dyDescent="0.25">
      <c r="A281" s="400"/>
      <c r="B281" s="79"/>
      <c r="C281" s="94"/>
      <c r="D281" s="401"/>
      <c r="E281" s="401"/>
      <c r="F281" s="307"/>
      <c r="G281" s="158"/>
      <c r="H281" s="6"/>
      <c r="I281" s="6"/>
    </row>
    <row r="282" spans="1:9" ht="16.5" hidden="1" x14ac:dyDescent="0.25">
      <c r="A282" s="400"/>
      <c r="B282" s="79"/>
      <c r="C282" s="94"/>
      <c r="D282" s="401"/>
      <c r="E282" s="401"/>
      <c r="F282" s="307"/>
      <c r="G282" s="158"/>
      <c r="H282" s="6"/>
      <c r="I282" s="6"/>
    </row>
    <row r="283" spans="1:9" ht="16.5" hidden="1" x14ac:dyDescent="0.25">
      <c r="A283" s="400"/>
      <c r="B283" s="79"/>
      <c r="C283" s="94"/>
      <c r="D283" s="401"/>
      <c r="E283" s="401"/>
      <c r="F283" s="307"/>
      <c r="G283" s="158"/>
      <c r="H283" s="6"/>
      <c r="I283" s="6"/>
    </row>
    <row r="284" spans="1:9" ht="15.75" hidden="1" x14ac:dyDescent="0.25">
      <c r="A284" s="118">
        <f ca="1">'патриотика0,3664'!A334</f>
        <v>0</v>
      </c>
      <c r="B284" s="79" t="s">
        <v>84</v>
      </c>
      <c r="C284" s="94"/>
      <c r="D284" s="159">
        <v>0</v>
      </c>
      <c r="E284" s="326"/>
      <c r="F284" s="307">
        <f t="shared" si="11"/>
        <v>0</v>
      </c>
      <c r="G284" s="158"/>
      <c r="H284" s="6"/>
      <c r="I284" s="6"/>
    </row>
    <row r="285" spans="1:9" ht="15.75" hidden="1" x14ac:dyDescent="0.25">
      <c r="A285" s="118">
        <f ca="1">'патриотика0,3664'!A335</f>
        <v>0</v>
      </c>
      <c r="B285" s="79" t="s">
        <v>84</v>
      </c>
      <c r="C285" s="94"/>
      <c r="D285" s="159">
        <v>0</v>
      </c>
      <c r="E285" s="326"/>
      <c r="F285" s="307">
        <f t="shared" si="11"/>
        <v>0</v>
      </c>
      <c r="G285" s="158"/>
      <c r="H285" s="6"/>
      <c r="I285" s="6"/>
    </row>
    <row r="286" spans="1:9" ht="15.75" hidden="1" x14ac:dyDescent="0.25">
      <c r="A286" s="118">
        <f ca="1">'патриотика0,3664'!A336</f>
        <v>0</v>
      </c>
      <c r="B286" s="79" t="s">
        <v>84</v>
      </c>
      <c r="C286" s="94"/>
      <c r="D286" s="159">
        <v>0</v>
      </c>
      <c r="E286" s="326"/>
      <c r="F286" s="307">
        <f t="shared" si="11"/>
        <v>0</v>
      </c>
      <c r="G286" s="158"/>
      <c r="H286" s="6"/>
      <c r="I286" s="6"/>
    </row>
    <row r="287" spans="1:9" ht="15.75" hidden="1" x14ac:dyDescent="0.25">
      <c r="A287" s="118">
        <f ca="1">'патриотика0,3664'!A337</f>
        <v>0</v>
      </c>
      <c r="B287" s="79" t="s">
        <v>84</v>
      </c>
      <c r="C287" s="94"/>
      <c r="D287" s="159">
        <v>0</v>
      </c>
      <c r="E287" s="326"/>
      <c r="F287" s="307">
        <f t="shared" si="11"/>
        <v>0</v>
      </c>
      <c r="G287" s="158"/>
      <c r="H287" s="6"/>
      <c r="I287" s="6"/>
    </row>
    <row r="288" spans="1:9" ht="15.75" hidden="1" x14ac:dyDescent="0.25">
      <c r="A288" s="118">
        <f ca="1">'патриотика0,3664'!A338</f>
        <v>0</v>
      </c>
      <c r="B288" s="79" t="s">
        <v>84</v>
      </c>
      <c r="C288" s="94"/>
      <c r="D288" s="159">
        <v>0</v>
      </c>
      <c r="E288" s="326"/>
      <c r="F288" s="307">
        <f t="shared" si="11"/>
        <v>0</v>
      </c>
      <c r="G288" s="158"/>
      <c r="H288" s="6"/>
      <c r="I288" s="6"/>
    </row>
    <row r="289" spans="1:12" ht="15.75" hidden="1" x14ac:dyDescent="0.25">
      <c r="A289" s="118">
        <f ca="1">'патриотика0,3664'!A339</f>
        <v>0</v>
      </c>
      <c r="B289" s="79" t="s">
        <v>84</v>
      </c>
      <c r="C289" s="94"/>
      <c r="D289" s="159">
        <v>0</v>
      </c>
      <c r="E289" s="326"/>
      <c r="F289" s="307">
        <f t="shared" si="11"/>
        <v>0</v>
      </c>
      <c r="G289" s="158"/>
      <c r="H289" s="6"/>
      <c r="I289" s="6"/>
    </row>
    <row r="290" spans="1:12" ht="15.75" hidden="1" x14ac:dyDescent="0.25">
      <c r="A290" s="118">
        <f ca="1">'патриотика0,3664'!A340</f>
        <v>0</v>
      </c>
      <c r="B290" s="79" t="s">
        <v>84</v>
      </c>
      <c r="C290" s="94"/>
      <c r="D290" s="159">
        <v>0</v>
      </c>
      <c r="E290" s="326"/>
      <c r="F290" s="307">
        <f t="shared" si="11"/>
        <v>0</v>
      </c>
      <c r="G290" s="158"/>
      <c r="H290" s="6"/>
      <c r="I290" s="6"/>
    </row>
    <row r="291" spans="1:12" ht="15.75" hidden="1" x14ac:dyDescent="0.25">
      <c r="A291" s="118">
        <f ca="1">'патриотика0,3664'!A341</f>
        <v>0</v>
      </c>
      <c r="B291" s="79" t="s">
        <v>84</v>
      </c>
      <c r="C291" s="79">
        <v>1</v>
      </c>
      <c r="D291" s="159">
        <v>0</v>
      </c>
      <c r="E291" s="326"/>
      <c r="F291" s="307">
        <f t="shared" si="11"/>
        <v>0</v>
      </c>
      <c r="G291" s="158"/>
      <c r="H291" s="6"/>
      <c r="I291" s="6"/>
      <c r="J291" s="133"/>
      <c r="K291" s="106"/>
      <c r="L291" s="134"/>
    </row>
    <row r="292" spans="1:12" ht="15.75" hidden="1" x14ac:dyDescent="0.25">
      <c r="A292" s="118">
        <f ca="1">'патриотика0,3664'!A342</f>
        <v>0</v>
      </c>
      <c r="B292" s="79" t="s">
        <v>84</v>
      </c>
      <c r="C292" s="79">
        <v>4</v>
      </c>
      <c r="D292" s="159">
        <v>0</v>
      </c>
      <c r="E292" s="326"/>
      <c r="F292" s="307">
        <f t="shared" si="11"/>
        <v>0</v>
      </c>
      <c r="G292" s="158"/>
      <c r="H292" s="6"/>
      <c r="I292" s="6"/>
      <c r="J292" s="133"/>
      <c r="K292" s="106"/>
      <c r="L292" s="134"/>
    </row>
    <row r="293" spans="1:12" ht="15.75" hidden="1" x14ac:dyDescent="0.25">
      <c r="A293" s="118">
        <f ca="1">'патриотика0,3664'!A343</f>
        <v>0</v>
      </c>
      <c r="B293" s="79" t="s">
        <v>84</v>
      </c>
      <c r="C293" s="79">
        <v>4</v>
      </c>
      <c r="D293" s="159">
        <v>0</v>
      </c>
      <c r="E293" s="326"/>
      <c r="F293" s="307">
        <f t="shared" si="11"/>
        <v>0</v>
      </c>
      <c r="G293" s="158"/>
      <c r="H293" s="6"/>
      <c r="I293" s="6"/>
      <c r="J293" s="133"/>
      <c r="K293" s="106"/>
      <c r="L293" s="134"/>
    </row>
    <row r="294" spans="1:12" ht="15.75" hidden="1" x14ac:dyDescent="0.25">
      <c r="A294" s="118">
        <f ca="1">'патриотика0,3664'!A344</f>
        <v>0</v>
      </c>
      <c r="B294" s="79" t="s">
        <v>84</v>
      </c>
      <c r="C294" s="79">
        <v>6</v>
      </c>
      <c r="D294" s="159">
        <v>0</v>
      </c>
      <c r="E294" s="326"/>
      <c r="F294" s="307">
        <f t="shared" si="11"/>
        <v>0</v>
      </c>
      <c r="G294" s="158"/>
      <c r="H294" s="6"/>
      <c r="I294" s="6"/>
      <c r="J294" s="133"/>
      <c r="K294" s="106"/>
      <c r="L294" s="134"/>
    </row>
    <row r="295" spans="1:12" ht="15.75" hidden="1" x14ac:dyDescent="0.25">
      <c r="A295" s="118">
        <f ca="1">'патриотика0,3664'!A345</f>
        <v>0</v>
      </c>
      <c r="B295" s="79" t="s">
        <v>84</v>
      </c>
      <c r="C295" s="79">
        <v>5</v>
      </c>
      <c r="D295" s="159">
        <v>0</v>
      </c>
      <c r="E295" s="326"/>
      <c r="F295" s="307">
        <f t="shared" si="11"/>
        <v>0</v>
      </c>
      <c r="G295" s="158"/>
      <c r="H295" s="6"/>
      <c r="I295" s="6"/>
      <c r="J295" s="133"/>
      <c r="K295" s="106"/>
      <c r="L295" s="134"/>
    </row>
    <row r="296" spans="1:12" ht="15.75" hidden="1" x14ac:dyDescent="0.25">
      <c r="A296" s="118">
        <f ca="1">'патриотика0,3664'!A346</f>
        <v>0</v>
      </c>
      <c r="B296" s="79" t="s">
        <v>84</v>
      </c>
      <c r="C296" s="79">
        <v>1</v>
      </c>
      <c r="D296" s="159">
        <v>0</v>
      </c>
      <c r="E296" s="326"/>
      <c r="F296" s="307">
        <f t="shared" si="11"/>
        <v>0</v>
      </c>
      <c r="G296" s="158"/>
      <c r="H296" s="6"/>
      <c r="I296" s="6"/>
      <c r="J296" s="133"/>
      <c r="K296" s="106"/>
      <c r="L296" s="134"/>
    </row>
    <row r="297" spans="1:12" ht="15.75" hidden="1" x14ac:dyDescent="0.25">
      <c r="A297" s="118">
        <f ca="1">'патриотика0,3664'!A347</f>
        <v>0</v>
      </c>
      <c r="B297" s="79" t="s">
        <v>84</v>
      </c>
      <c r="C297" s="79">
        <v>2</v>
      </c>
      <c r="D297" s="159">
        <v>0</v>
      </c>
      <c r="E297" s="326"/>
      <c r="F297" s="307">
        <f t="shared" si="11"/>
        <v>0</v>
      </c>
      <c r="G297" s="158"/>
      <c r="H297" s="6"/>
      <c r="I297" s="6"/>
      <c r="J297" s="133"/>
      <c r="K297" s="106"/>
      <c r="L297" s="134"/>
    </row>
    <row r="298" spans="1:12" ht="15.75" hidden="1" x14ac:dyDescent="0.25">
      <c r="A298" s="118">
        <f ca="1">'патриотика0,3664'!A348</f>
        <v>0</v>
      </c>
      <c r="B298" s="79" t="s">
        <v>84</v>
      </c>
      <c r="C298" s="79">
        <v>2</v>
      </c>
      <c r="D298" s="159">
        <v>0</v>
      </c>
      <c r="E298" s="326"/>
      <c r="F298" s="307">
        <f t="shared" si="11"/>
        <v>0</v>
      </c>
      <c r="G298" s="158"/>
      <c r="H298" s="6"/>
      <c r="I298" s="6"/>
      <c r="J298" s="133"/>
      <c r="K298" s="106"/>
      <c r="L298" s="134"/>
    </row>
    <row r="299" spans="1:12" ht="15.75" hidden="1" x14ac:dyDescent="0.25">
      <c r="A299" s="118">
        <f ca="1">'патриотика0,3664'!A349</f>
        <v>0</v>
      </c>
      <c r="B299" s="79" t="s">
        <v>84</v>
      </c>
      <c r="C299" s="79">
        <v>3</v>
      </c>
      <c r="D299" s="159">
        <v>0</v>
      </c>
      <c r="E299" s="326"/>
      <c r="F299" s="307">
        <f t="shared" si="11"/>
        <v>0</v>
      </c>
      <c r="G299" s="158"/>
      <c r="H299" s="6"/>
      <c r="I299" s="6"/>
      <c r="J299" s="133"/>
      <c r="K299" s="106"/>
      <c r="L299" s="134"/>
    </row>
    <row r="300" spans="1:12" ht="15.75" hidden="1" x14ac:dyDescent="0.25">
      <c r="A300" s="118">
        <f ca="1">'патриотика0,3664'!A350</f>
        <v>0</v>
      </c>
      <c r="B300" s="79" t="s">
        <v>84</v>
      </c>
      <c r="C300" s="79">
        <v>4</v>
      </c>
      <c r="D300" s="159">
        <v>0</v>
      </c>
      <c r="E300" s="326"/>
      <c r="F300" s="307">
        <f t="shared" si="11"/>
        <v>0</v>
      </c>
      <c r="G300" s="158"/>
      <c r="H300" s="6"/>
      <c r="I300" s="6"/>
      <c r="J300" s="133"/>
      <c r="K300" s="106"/>
      <c r="L300" s="134"/>
    </row>
    <row r="301" spans="1:12" ht="13.9" hidden="1" customHeight="1" x14ac:dyDescent="0.25">
      <c r="A301" s="118">
        <f ca="1">'патриотика0,3664'!A351</f>
        <v>0</v>
      </c>
      <c r="B301" s="79" t="s">
        <v>84</v>
      </c>
      <c r="C301" s="79">
        <v>5</v>
      </c>
      <c r="D301" s="159">
        <v>0</v>
      </c>
      <c r="E301" s="326"/>
      <c r="F301" s="307">
        <f t="shared" si="11"/>
        <v>0</v>
      </c>
      <c r="G301" s="158"/>
      <c r="H301" s="6"/>
      <c r="I301" s="6"/>
      <c r="J301" s="133"/>
      <c r="K301" s="106"/>
      <c r="L301" s="134"/>
    </row>
    <row r="302" spans="1:12" ht="19.899999999999999" hidden="1" customHeight="1" x14ac:dyDescent="0.25">
      <c r="A302" s="118">
        <f ca="1">'патриотика0,3664'!A352</f>
        <v>0</v>
      </c>
      <c r="B302" s="79" t="s">
        <v>84</v>
      </c>
      <c r="C302" s="79">
        <v>6</v>
      </c>
      <c r="D302" s="159">
        <v>0</v>
      </c>
      <c r="E302" s="326"/>
      <c r="F302" s="307">
        <f t="shared" si="11"/>
        <v>0</v>
      </c>
      <c r="G302" s="158"/>
      <c r="H302" s="6"/>
      <c r="I302" s="6"/>
      <c r="J302" s="133"/>
      <c r="K302" s="106"/>
      <c r="L302" s="134"/>
    </row>
    <row r="303" spans="1:12" ht="16.899999999999999" hidden="1" customHeight="1" x14ac:dyDescent="0.25">
      <c r="A303" s="118">
        <f ca="1">'патриотика0,3664'!A353</f>
        <v>0</v>
      </c>
      <c r="B303" s="79" t="s">
        <v>84</v>
      </c>
      <c r="C303" s="79">
        <v>7</v>
      </c>
      <c r="D303" s="159">
        <v>0</v>
      </c>
      <c r="E303" s="326"/>
      <c r="F303" s="307">
        <f t="shared" si="11"/>
        <v>0</v>
      </c>
      <c r="G303" s="158"/>
      <c r="H303" s="6"/>
      <c r="I303" s="6"/>
      <c r="J303" s="133"/>
      <c r="K303" s="106"/>
      <c r="L303" s="134"/>
    </row>
    <row r="304" spans="1:12" ht="15.75" hidden="1" x14ac:dyDescent="0.25">
      <c r="A304" s="118">
        <f ca="1">'патриотика0,3664'!A354</f>
        <v>0</v>
      </c>
      <c r="B304" s="79" t="s">
        <v>84</v>
      </c>
      <c r="C304" s="79">
        <v>8</v>
      </c>
      <c r="D304" s="159">
        <v>0</v>
      </c>
      <c r="E304" s="326"/>
      <c r="F304" s="307">
        <f t="shared" si="11"/>
        <v>0</v>
      </c>
      <c r="G304" s="158"/>
      <c r="H304" s="6"/>
      <c r="I304" s="6"/>
      <c r="J304" s="133"/>
      <c r="K304" s="106"/>
      <c r="L304" s="134"/>
    </row>
    <row r="305" spans="1:12" ht="15.75" hidden="1" x14ac:dyDescent="0.25">
      <c r="A305" s="118">
        <f ca="1">'патриотика0,3664'!A355</f>
        <v>0</v>
      </c>
      <c r="B305" s="79" t="s">
        <v>84</v>
      </c>
      <c r="C305" s="79">
        <v>9</v>
      </c>
      <c r="D305" s="159">
        <v>0</v>
      </c>
      <c r="E305" s="326"/>
      <c r="F305" s="307">
        <f t="shared" si="11"/>
        <v>0</v>
      </c>
      <c r="G305" s="158"/>
      <c r="H305" s="6"/>
      <c r="I305" s="6"/>
      <c r="J305" s="133"/>
      <c r="K305" s="106"/>
      <c r="L305" s="134"/>
    </row>
    <row r="306" spans="1:12" ht="15.75" hidden="1" x14ac:dyDescent="0.25">
      <c r="A306" s="118">
        <f ca="1">'патриотика0,3664'!A356</f>
        <v>0</v>
      </c>
      <c r="B306" s="79" t="s">
        <v>84</v>
      </c>
      <c r="C306" s="79">
        <v>10</v>
      </c>
      <c r="D306" s="159">
        <v>0</v>
      </c>
      <c r="E306" s="326"/>
      <c r="F306" s="307">
        <f t="shared" si="11"/>
        <v>0</v>
      </c>
      <c r="G306" s="158"/>
      <c r="H306" s="6"/>
      <c r="I306" s="6"/>
      <c r="J306" s="133"/>
      <c r="K306" s="106"/>
      <c r="L306" s="134"/>
    </row>
    <row r="307" spans="1:12" ht="15.75" hidden="1" x14ac:dyDescent="0.25">
      <c r="A307" s="118">
        <f ca="1">'патриотика0,3664'!A357</f>
        <v>0</v>
      </c>
      <c r="B307" s="79" t="s">
        <v>84</v>
      </c>
      <c r="C307" s="79">
        <v>11</v>
      </c>
      <c r="D307" s="159">
        <v>0</v>
      </c>
      <c r="E307" s="326"/>
      <c r="F307" s="307">
        <f t="shared" si="11"/>
        <v>0</v>
      </c>
      <c r="G307" s="158"/>
      <c r="H307" s="6"/>
      <c r="I307" s="6"/>
      <c r="J307" s="133"/>
      <c r="K307" s="106"/>
      <c r="L307" s="134"/>
    </row>
    <row r="308" spans="1:12" ht="15.75" hidden="1" x14ac:dyDescent="0.25">
      <c r="A308" s="118">
        <f ca="1">'патриотика0,3664'!A358</f>
        <v>0</v>
      </c>
      <c r="B308" s="79" t="s">
        <v>84</v>
      </c>
      <c r="C308" s="79">
        <v>12</v>
      </c>
      <c r="D308" s="159">
        <v>0</v>
      </c>
      <c r="E308" s="326"/>
      <c r="F308" s="307">
        <f t="shared" si="11"/>
        <v>0</v>
      </c>
      <c r="G308" s="158"/>
      <c r="H308" s="6"/>
      <c r="I308" s="6"/>
      <c r="J308" s="133"/>
      <c r="K308" s="106"/>
      <c r="L308" s="134"/>
    </row>
    <row r="309" spans="1:12" ht="15.75" hidden="1" x14ac:dyDescent="0.25">
      <c r="A309" s="118">
        <f ca="1">'патриотика0,3664'!A359</f>
        <v>0</v>
      </c>
      <c r="B309" s="79" t="s">
        <v>84</v>
      </c>
      <c r="C309" s="79">
        <v>13</v>
      </c>
      <c r="D309" s="159">
        <v>0</v>
      </c>
      <c r="E309" s="326"/>
      <c r="F309" s="307">
        <f t="shared" si="11"/>
        <v>0</v>
      </c>
      <c r="G309" s="158"/>
      <c r="H309" s="6"/>
      <c r="I309" s="6"/>
      <c r="J309" s="133"/>
      <c r="K309" s="106"/>
      <c r="L309" s="134"/>
    </row>
    <row r="310" spans="1:12" ht="15.75" hidden="1" x14ac:dyDescent="0.25">
      <c r="A310" s="118">
        <f ca="1">'патриотика0,3664'!A360</f>
        <v>0</v>
      </c>
      <c r="B310" s="79" t="s">
        <v>84</v>
      </c>
      <c r="C310" s="79">
        <v>14</v>
      </c>
      <c r="D310" s="159">
        <v>0</v>
      </c>
      <c r="E310" s="326"/>
      <c r="F310" s="307">
        <f t="shared" si="11"/>
        <v>0</v>
      </c>
      <c r="G310" s="158"/>
      <c r="H310" s="6"/>
      <c r="I310" s="6"/>
      <c r="J310" s="133"/>
      <c r="K310" s="106"/>
      <c r="L310" s="134"/>
    </row>
    <row r="311" spans="1:12" ht="15.75" hidden="1" x14ac:dyDescent="0.25">
      <c r="A311" s="118">
        <f ca="1">'патриотика0,3664'!A361</f>
        <v>0</v>
      </c>
      <c r="B311" s="79" t="s">
        <v>84</v>
      </c>
      <c r="C311" s="79">
        <v>15</v>
      </c>
      <c r="D311" s="159">
        <v>0</v>
      </c>
      <c r="E311" s="326"/>
      <c r="F311" s="307">
        <f t="shared" si="11"/>
        <v>0</v>
      </c>
      <c r="G311" s="158"/>
      <c r="H311" s="6"/>
      <c r="I311" s="6"/>
      <c r="J311" s="133"/>
      <c r="K311" s="106"/>
      <c r="L311" s="134"/>
    </row>
    <row r="312" spans="1:12" ht="15.75" hidden="1" x14ac:dyDescent="0.25">
      <c r="A312" s="118">
        <f ca="1">'патриотика0,3664'!A362</f>
        <v>0</v>
      </c>
      <c r="B312" s="79" t="s">
        <v>84</v>
      </c>
      <c r="C312" s="79">
        <v>16</v>
      </c>
      <c r="D312" s="159">
        <v>0</v>
      </c>
      <c r="E312" s="326"/>
      <c r="F312" s="307">
        <f t="shared" ref="F312:F375" si="14">D312*E312</f>
        <v>0</v>
      </c>
      <c r="G312" s="158"/>
      <c r="H312" s="6"/>
      <c r="I312" s="6"/>
      <c r="J312" s="133"/>
      <c r="K312" s="106"/>
      <c r="L312" s="134"/>
    </row>
    <row r="313" spans="1:12" ht="15.75" hidden="1" x14ac:dyDescent="0.25">
      <c r="A313" s="118">
        <f ca="1">'патриотика0,3664'!A363</f>
        <v>0</v>
      </c>
      <c r="B313" s="79" t="s">
        <v>84</v>
      </c>
      <c r="C313" s="79">
        <v>17</v>
      </c>
      <c r="D313" s="159">
        <v>0</v>
      </c>
      <c r="E313" s="326"/>
      <c r="F313" s="307">
        <f t="shared" si="14"/>
        <v>0</v>
      </c>
      <c r="G313" s="158"/>
      <c r="H313" s="6"/>
      <c r="I313" s="6"/>
      <c r="J313" s="133"/>
      <c r="K313" s="106"/>
      <c r="L313" s="134"/>
    </row>
    <row r="314" spans="1:12" ht="15.75" hidden="1" x14ac:dyDescent="0.25">
      <c r="A314" s="118">
        <f ca="1">'патриотика0,3664'!A364</f>
        <v>0</v>
      </c>
      <c r="B314" s="79" t="s">
        <v>84</v>
      </c>
      <c r="C314" s="79">
        <v>18</v>
      </c>
      <c r="D314" s="159">
        <v>0</v>
      </c>
      <c r="E314" s="326"/>
      <c r="F314" s="307">
        <f t="shared" si="14"/>
        <v>0</v>
      </c>
      <c r="G314" s="158"/>
      <c r="H314" s="6"/>
      <c r="I314" s="6"/>
      <c r="J314" s="133"/>
      <c r="K314" s="106"/>
      <c r="L314" s="134"/>
    </row>
    <row r="315" spans="1:12" ht="15.75" hidden="1" x14ac:dyDescent="0.25">
      <c r="A315" s="118">
        <f ca="1">'патриотика0,3664'!A365</f>
        <v>0</v>
      </c>
      <c r="B315" s="79" t="s">
        <v>84</v>
      </c>
      <c r="C315" s="79">
        <v>19</v>
      </c>
      <c r="D315" s="159">
        <v>0</v>
      </c>
      <c r="E315" s="326"/>
      <c r="F315" s="307">
        <f t="shared" si="14"/>
        <v>0</v>
      </c>
      <c r="G315" s="158"/>
      <c r="H315" s="6"/>
      <c r="I315" s="6"/>
      <c r="J315" s="133"/>
      <c r="K315" s="106"/>
      <c r="L315" s="134"/>
    </row>
    <row r="316" spans="1:12" ht="15.75" hidden="1" x14ac:dyDescent="0.25">
      <c r="A316" s="118">
        <f ca="1">'патриотика0,3664'!A366</f>
        <v>0</v>
      </c>
      <c r="B316" s="79" t="s">
        <v>84</v>
      </c>
      <c r="C316" s="79">
        <v>20</v>
      </c>
      <c r="D316" s="159">
        <v>0</v>
      </c>
      <c r="E316" s="326"/>
      <c r="F316" s="307">
        <f t="shared" si="14"/>
        <v>0</v>
      </c>
      <c r="G316" s="158"/>
      <c r="H316" s="6"/>
      <c r="I316" s="6"/>
      <c r="J316" s="133"/>
      <c r="K316" s="106"/>
      <c r="L316" s="134"/>
    </row>
    <row r="317" spans="1:12" ht="15.75" hidden="1" x14ac:dyDescent="0.25">
      <c r="A317" s="118">
        <f ca="1">'патриотика0,3664'!A367</f>
        <v>0</v>
      </c>
      <c r="B317" s="79" t="s">
        <v>84</v>
      </c>
      <c r="C317" s="79">
        <v>21</v>
      </c>
      <c r="D317" s="159">
        <v>0</v>
      </c>
      <c r="E317" s="326"/>
      <c r="F317" s="307">
        <f t="shared" si="14"/>
        <v>0</v>
      </c>
      <c r="G317" s="158"/>
      <c r="H317" s="6"/>
      <c r="I317" s="6"/>
      <c r="J317" s="133"/>
      <c r="K317" s="106"/>
      <c r="L317" s="134"/>
    </row>
    <row r="318" spans="1:12" ht="15.75" hidden="1" x14ac:dyDescent="0.25">
      <c r="A318" s="118">
        <f ca="1">'патриотика0,3664'!A368</f>
        <v>0</v>
      </c>
      <c r="B318" s="79" t="s">
        <v>84</v>
      </c>
      <c r="C318" s="79">
        <v>22</v>
      </c>
      <c r="D318" s="159">
        <v>0</v>
      </c>
      <c r="E318" s="326"/>
      <c r="F318" s="307">
        <f t="shared" si="14"/>
        <v>0</v>
      </c>
      <c r="G318" s="158"/>
      <c r="H318" s="6"/>
      <c r="I318" s="6"/>
      <c r="J318" s="133"/>
      <c r="K318" s="106"/>
      <c r="L318" s="134"/>
    </row>
    <row r="319" spans="1:12" ht="15.75" hidden="1" x14ac:dyDescent="0.25">
      <c r="A319" s="118">
        <f ca="1">'патриотика0,3664'!A369</f>
        <v>0</v>
      </c>
      <c r="B319" s="79" t="s">
        <v>84</v>
      </c>
      <c r="C319" s="79">
        <v>23</v>
      </c>
      <c r="D319" s="159">
        <v>0</v>
      </c>
      <c r="E319" s="326"/>
      <c r="F319" s="307">
        <f t="shared" si="14"/>
        <v>0</v>
      </c>
      <c r="G319" s="158"/>
      <c r="H319" s="6"/>
      <c r="I319" s="6"/>
      <c r="J319" s="133"/>
      <c r="K319" s="106"/>
      <c r="L319" s="134"/>
    </row>
    <row r="320" spans="1:12" ht="15.75" hidden="1" x14ac:dyDescent="0.25">
      <c r="A320" s="118">
        <f ca="1">'патриотика0,3664'!A370</f>
        <v>0</v>
      </c>
      <c r="B320" s="79" t="s">
        <v>84</v>
      </c>
      <c r="C320" s="79">
        <v>24</v>
      </c>
      <c r="D320" s="159">
        <v>0</v>
      </c>
      <c r="E320" s="326"/>
      <c r="F320" s="307">
        <f t="shared" si="14"/>
        <v>0</v>
      </c>
      <c r="G320" s="158"/>
      <c r="H320" s="6"/>
      <c r="I320" s="6"/>
      <c r="J320" s="133"/>
      <c r="K320" s="106"/>
      <c r="L320" s="134"/>
    </row>
    <row r="321" spans="1:12" ht="15.75" hidden="1" x14ac:dyDescent="0.25">
      <c r="A321" s="118">
        <f ca="1">'патриотика0,3664'!A371</f>
        <v>0</v>
      </c>
      <c r="B321" s="79" t="s">
        <v>84</v>
      </c>
      <c r="C321" s="79">
        <v>25</v>
      </c>
      <c r="D321" s="159">
        <v>0</v>
      </c>
      <c r="E321" s="326"/>
      <c r="F321" s="307">
        <f t="shared" si="14"/>
        <v>0</v>
      </c>
      <c r="G321" s="158"/>
      <c r="H321" s="6"/>
      <c r="I321" s="6"/>
      <c r="J321" s="133"/>
      <c r="K321" s="106"/>
      <c r="L321" s="134"/>
    </row>
    <row r="322" spans="1:12" ht="15.75" hidden="1" x14ac:dyDescent="0.25">
      <c r="A322" s="118">
        <f ca="1">'патриотика0,3664'!A372</f>
        <v>0</v>
      </c>
      <c r="B322" s="79" t="s">
        <v>84</v>
      </c>
      <c r="C322" s="79">
        <v>26</v>
      </c>
      <c r="D322" s="159">
        <v>0</v>
      </c>
      <c r="E322" s="326"/>
      <c r="F322" s="307">
        <f t="shared" si="14"/>
        <v>0</v>
      </c>
      <c r="G322" s="158"/>
      <c r="H322" s="6"/>
      <c r="I322" s="6"/>
      <c r="J322" s="133"/>
      <c r="K322" s="106"/>
      <c r="L322" s="134"/>
    </row>
    <row r="323" spans="1:12" ht="15.75" hidden="1" x14ac:dyDescent="0.25">
      <c r="A323" s="118">
        <f ca="1">'патриотика0,3664'!A373</f>
        <v>0</v>
      </c>
      <c r="B323" s="79" t="s">
        <v>84</v>
      </c>
      <c r="C323" s="79">
        <v>27</v>
      </c>
      <c r="D323" s="159">
        <v>0</v>
      </c>
      <c r="E323" s="326"/>
      <c r="F323" s="307">
        <f t="shared" si="14"/>
        <v>0</v>
      </c>
      <c r="G323" s="158"/>
      <c r="H323" s="6"/>
      <c r="I323" s="6"/>
      <c r="J323" s="133"/>
      <c r="K323" s="106"/>
      <c r="L323" s="134"/>
    </row>
    <row r="324" spans="1:12" ht="15.75" hidden="1" x14ac:dyDescent="0.25">
      <c r="A324" s="118">
        <f ca="1">'патриотика0,3664'!A374</f>
        <v>0</v>
      </c>
      <c r="B324" s="79" t="s">
        <v>84</v>
      </c>
      <c r="C324" s="79">
        <v>28</v>
      </c>
      <c r="D324" s="159">
        <v>0</v>
      </c>
      <c r="E324" s="326"/>
      <c r="F324" s="307">
        <f t="shared" si="14"/>
        <v>0</v>
      </c>
      <c r="G324" s="158"/>
      <c r="H324" s="6"/>
      <c r="I324" s="6"/>
      <c r="J324" s="133"/>
      <c r="K324" s="106"/>
      <c r="L324" s="134"/>
    </row>
    <row r="325" spans="1:12" ht="15.75" hidden="1" x14ac:dyDescent="0.25">
      <c r="A325" s="118">
        <f ca="1">'патриотика0,3664'!A375</f>
        <v>0</v>
      </c>
      <c r="B325" s="79" t="s">
        <v>84</v>
      </c>
      <c r="C325" s="79">
        <v>29</v>
      </c>
      <c r="D325" s="159">
        <v>0</v>
      </c>
      <c r="E325" s="326"/>
      <c r="F325" s="307">
        <f t="shared" si="14"/>
        <v>0</v>
      </c>
      <c r="G325" s="158"/>
      <c r="H325" s="6"/>
      <c r="I325" s="6"/>
      <c r="J325" s="133"/>
      <c r="K325" s="106"/>
      <c r="L325" s="134"/>
    </row>
    <row r="326" spans="1:12" ht="15.75" hidden="1" x14ac:dyDescent="0.25">
      <c r="A326" s="118">
        <f ca="1">'патриотика0,3664'!A376</f>
        <v>0</v>
      </c>
      <c r="B326" s="79" t="s">
        <v>84</v>
      </c>
      <c r="C326" s="79">
        <v>30</v>
      </c>
      <c r="D326" s="159">
        <v>0</v>
      </c>
      <c r="E326" s="326"/>
      <c r="F326" s="307">
        <f t="shared" si="14"/>
        <v>0</v>
      </c>
      <c r="G326" s="158"/>
      <c r="H326" s="6"/>
      <c r="I326" s="6"/>
      <c r="J326" s="133"/>
      <c r="K326" s="106"/>
      <c r="L326" s="134"/>
    </row>
    <row r="327" spans="1:12" ht="15.75" hidden="1" x14ac:dyDescent="0.25">
      <c r="A327" s="118">
        <f ca="1">'патриотика0,3664'!A377</f>
        <v>0</v>
      </c>
      <c r="B327" s="79" t="s">
        <v>84</v>
      </c>
      <c r="C327" s="79">
        <v>31</v>
      </c>
      <c r="D327" s="159">
        <v>0</v>
      </c>
      <c r="E327" s="326"/>
      <c r="F327" s="307">
        <f t="shared" si="14"/>
        <v>0</v>
      </c>
      <c r="G327" s="158"/>
      <c r="H327" s="6"/>
      <c r="I327" s="6"/>
      <c r="J327" s="133"/>
      <c r="K327" s="106"/>
      <c r="L327" s="134"/>
    </row>
    <row r="328" spans="1:12" ht="15.75" hidden="1" x14ac:dyDescent="0.25">
      <c r="A328" s="118">
        <f ca="1">'патриотика0,3664'!A378</f>
        <v>0</v>
      </c>
      <c r="B328" s="79" t="s">
        <v>84</v>
      </c>
      <c r="C328" s="79">
        <v>32</v>
      </c>
      <c r="D328" s="159">
        <v>0</v>
      </c>
      <c r="E328" s="326"/>
      <c r="F328" s="307">
        <f t="shared" si="14"/>
        <v>0</v>
      </c>
      <c r="G328" s="158"/>
      <c r="H328" s="6"/>
      <c r="I328" s="6"/>
      <c r="J328" s="133"/>
      <c r="K328" s="106"/>
      <c r="L328" s="134"/>
    </row>
    <row r="329" spans="1:12" ht="15.75" hidden="1" x14ac:dyDescent="0.25">
      <c r="A329" s="118">
        <f ca="1">'патриотика0,3664'!A379</f>
        <v>0</v>
      </c>
      <c r="B329" s="79" t="s">
        <v>84</v>
      </c>
      <c r="C329" s="79">
        <v>33</v>
      </c>
      <c r="D329" s="159">
        <v>0</v>
      </c>
      <c r="E329" s="326">
        <f>Лист1!H70</f>
        <v>0</v>
      </c>
      <c r="F329" s="307">
        <f t="shared" si="14"/>
        <v>0</v>
      </c>
      <c r="G329" s="158"/>
      <c r="H329" s="6"/>
      <c r="I329" s="6"/>
      <c r="J329" s="133"/>
      <c r="K329" s="106"/>
      <c r="L329" s="134"/>
    </row>
    <row r="330" spans="1:12" ht="15.75" hidden="1" x14ac:dyDescent="0.25">
      <c r="A330" s="118">
        <f ca="1">'патриотика0,3664'!A380</f>
        <v>0</v>
      </c>
      <c r="B330" s="79" t="s">
        <v>84</v>
      </c>
      <c r="C330" s="79">
        <v>34</v>
      </c>
      <c r="D330" s="159">
        <v>0</v>
      </c>
      <c r="E330" s="326">
        <f>Лист1!H71</f>
        <v>0</v>
      </c>
      <c r="F330" s="307">
        <f t="shared" si="14"/>
        <v>0</v>
      </c>
      <c r="G330" s="158"/>
      <c r="H330" s="6"/>
      <c r="I330" s="6"/>
      <c r="J330" s="133"/>
      <c r="K330" s="106"/>
      <c r="L330" s="134"/>
    </row>
    <row r="331" spans="1:12" ht="15.75" hidden="1" x14ac:dyDescent="0.25">
      <c r="A331" s="118">
        <f ca="1">'патриотика0,3664'!A381</f>
        <v>0</v>
      </c>
      <c r="B331" s="79" t="s">
        <v>84</v>
      </c>
      <c r="C331" s="79">
        <v>35</v>
      </c>
      <c r="D331" s="159">
        <v>0</v>
      </c>
      <c r="E331" s="326">
        <f>Лист1!H72</f>
        <v>0</v>
      </c>
      <c r="F331" s="307">
        <f t="shared" si="14"/>
        <v>0</v>
      </c>
      <c r="G331" s="158"/>
      <c r="H331" s="6"/>
      <c r="I331" s="6"/>
      <c r="J331" s="133"/>
      <c r="K331" s="106"/>
      <c r="L331" s="134"/>
    </row>
    <row r="332" spans="1:12" ht="15.75" hidden="1" x14ac:dyDescent="0.25">
      <c r="A332" s="118">
        <f ca="1">'патриотика0,3664'!A382</f>
        <v>0</v>
      </c>
      <c r="B332" s="79" t="s">
        <v>84</v>
      </c>
      <c r="C332" s="79">
        <v>36</v>
      </c>
      <c r="D332" s="159">
        <v>0</v>
      </c>
      <c r="E332" s="326">
        <f>Лист1!H73</f>
        <v>0</v>
      </c>
      <c r="F332" s="307">
        <f t="shared" si="14"/>
        <v>0</v>
      </c>
      <c r="G332" s="158"/>
      <c r="H332" s="6"/>
      <c r="I332" s="6"/>
      <c r="J332" s="133"/>
      <c r="K332" s="106"/>
      <c r="L332" s="134"/>
    </row>
    <row r="333" spans="1:12" ht="15.75" hidden="1" x14ac:dyDescent="0.25">
      <c r="A333" s="118">
        <f ca="1">'патриотика0,3664'!A383</f>
        <v>0</v>
      </c>
      <c r="B333" s="79" t="s">
        <v>84</v>
      </c>
      <c r="C333" s="79">
        <v>37</v>
      </c>
      <c r="D333" s="159">
        <v>0</v>
      </c>
      <c r="E333" s="326">
        <f>Лист1!H74</f>
        <v>0</v>
      </c>
      <c r="F333" s="307">
        <f t="shared" si="14"/>
        <v>0</v>
      </c>
      <c r="G333" s="158"/>
      <c r="H333" s="6"/>
      <c r="I333" s="6"/>
      <c r="J333" s="133"/>
      <c r="K333" s="106"/>
      <c r="L333" s="134"/>
    </row>
    <row r="334" spans="1:12" ht="15.75" hidden="1" x14ac:dyDescent="0.25">
      <c r="A334" s="118">
        <f ca="1">'патриотика0,3664'!A384</f>
        <v>0</v>
      </c>
      <c r="B334" s="79" t="s">
        <v>84</v>
      </c>
      <c r="C334" s="79">
        <v>38</v>
      </c>
      <c r="D334" s="159">
        <v>0</v>
      </c>
      <c r="E334" s="326">
        <f>Лист1!H75</f>
        <v>0</v>
      </c>
      <c r="F334" s="307">
        <f t="shared" si="14"/>
        <v>0</v>
      </c>
      <c r="G334" s="158"/>
      <c r="H334" s="6"/>
      <c r="I334" s="6"/>
      <c r="J334" s="133"/>
      <c r="K334" s="106"/>
      <c r="L334" s="134"/>
    </row>
    <row r="335" spans="1:12" ht="15.75" hidden="1" x14ac:dyDescent="0.25">
      <c r="A335" s="118">
        <f ca="1">'патриотика0,3664'!A385</f>
        <v>0</v>
      </c>
      <c r="B335" s="79" t="s">
        <v>84</v>
      </c>
      <c r="C335" s="79">
        <v>39</v>
      </c>
      <c r="D335" s="159">
        <v>0</v>
      </c>
      <c r="E335" s="326">
        <f>Лист1!H76</f>
        <v>0</v>
      </c>
      <c r="F335" s="307">
        <f t="shared" si="14"/>
        <v>0</v>
      </c>
      <c r="G335" s="158"/>
      <c r="H335" s="6"/>
      <c r="I335" s="6"/>
      <c r="J335" s="133"/>
      <c r="K335" s="106"/>
      <c r="L335" s="134"/>
    </row>
    <row r="336" spans="1:12" ht="15.75" hidden="1" x14ac:dyDescent="0.25">
      <c r="A336" s="118">
        <f ca="1">'патриотика0,3664'!A386</f>
        <v>0</v>
      </c>
      <c r="B336" s="79" t="s">
        <v>84</v>
      </c>
      <c r="C336" s="79">
        <v>40</v>
      </c>
      <c r="D336" s="159">
        <v>0</v>
      </c>
      <c r="E336" s="326">
        <f>Лист1!H77</f>
        <v>0</v>
      </c>
      <c r="F336" s="307">
        <f t="shared" si="14"/>
        <v>0</v>
      </c>
      <c r="G336" s="158"/>
      <c r="H336" s="6"/>
      <c r="I336" s="6"/>
      <c r="J336" s="133"/>
      <c r="K336" s="106"/>
      <c r="L336" s="134"/>
    </row>
    <row r="337" spans="1:12" ht="15.75" hidden="1" x14ac:dyDescent="0.25">
      <c r="A337" s="118">
        <f ca="1">'патриотика0,3664'!A387</f>
        <v>0</v>
      </c>
      <c r="B337" s="79" t="s">
        <v>84</v>
      </c>
      <c r="C337" s="79">
        <v>41</v>
      </c>
      <c r="D337" s="159">
        <v>0</v>
      </c>
      <c r="E337" s="326">
        <f>Лист1!H78</f>
        <v>0</v>
      </c>
      <c r="F337" s="307">
        <f t="shared" si="14"/>
        <v>0</v>
      </c>
      <c r="G337" s="158"/>
      <c r="H337" s="6"/>
      <c r="I337" s="6"/>
      <c r="J337" s="133"/>
      <c r="K337" s="106"/>
      <c r="L337" s="134"/>
    </row>
    <row r="338" spans="1:12" ht="15.75" hidden="1" x14ac:dyDescent="0.25">
      <c r="A338" s="118">
        <f ca="1">'патриотика0,3664'!A388</f>
        <v>0</v>
      </c>
      <c r="B338" s="79" t="s">
        <v>84</v>
      </c>
      <c r="C338" s="79">
        <v>42</v>
      </c>
      <c r="D338" s="159">
        <v>0</v>
      </c>
      <c r="E338" s="326">
        <f>Лист1!H79</f>
        <v>0</v>
      </c>
      <c r="F338" s="307">
        <f t="shared" si="14"/>
        <v>0</v>
      </c>
      <c r="G338" s="158"/>
      <c r="H338" s="6"/>
      <c r="I338" s="6"/>
      <c r="J338" s="133"/>
      <c r="K338" s="106"/>
      <c r="L338" s="134"/>
    </row>
    <row r="339" spans="1:12" ht="15.75" hidden="1" x14ac:dyDescent="0.25">
      <c r="A339" s="118">
        <f ca="1">'патриотика0,3664'!A389</f>
        <v>0</v>
      </c>
      <c r="B339" s="79" t="s">
        <v>84</v>
      </c>
      <c r="C339" s="79">
        <v>43</v>
      </c>
      <c r="D339" s="159">
        <v>0</v>
      </c>
      <c r="E339" s="326">
        <f>Лист1!H80</f>
        <v>0</v>
      </c>
      <c r="F339" s="307">
        <f t="shared" si="14"/>
        <v>0</v>
      </c>
      <c r="G339" s="158"/>
      <c r="H339" s="6"/>
      <c r="I339" s="6"/>
      <c r="J339" s="133"/>
      <c r="K339" s="106"/>
      <c r="L339" s="134"/>
    </row>
    <row r="340" spans="1:12" ht="15.75" hidden="1" x14ac:dyDescent="0.25">
      <c r="A340" s="118">
        <f ca="1">'патриотика0,3664'!A390</f>
        <v>0</v>
      </c>
      <c r="B340" s="79" t="s">
        <v>84</v>
      </c>
      <c r="C340" s="79">
        <v>44</v>
      </c>
      <c r="D340" s="159">
        <v>0</v>
      </c>
      <c r="E340" s="326">
        <f>Лист1!H81</f>
        <v>0</v>
      </c>
      <c r="F340" s="307">
        <f t="shared" si="14"/>
        <v>0</v>
      </c>
      <c r="G340" s="158"/>
      <c r="H340" s="6"/>
      <c r="I340" s="6"/>
      <c r="J340" s="133"/>
      <c r="K340" s="106"/>
      <c r="L340" s="134"/>
    </row>
    <row r="341" spans="1:12" ht="15.75" hidden="1" x14ac:dyDescent="0.25">
      <c r="A341" s="118">
        <f ca="1">'патриотика0,3664'!A391</f>
        <v>0</v>
      </c>
      <c r="B341" s="79" t="s">
        <v>84</v>
      </c>
      <c r="C341" s="79">
        <v>45</v>
      </c>
      <c r="D341" s="159">
        <f>PRODUCT(Лист1!G82,$A$235)</f>
        <v>0.26719999999999999</v>
      </c>
      <c r="E341" s="326">
        <f>Лист1!H82</f>
        <v>0</v>
      </c>
      <c r="F341" s="307">
        <f t="shared" si="14"/>
        <v>0</v>
      </c>
      <c r="G341" s="158"/>
      <c r="H341" s="6"/>
      <c r="I341" s="6"/>
      <c r="J341" s="133"/>
      <c r="K341" s="106"/>
      <c r="L341" s="134"/>
    </row>
    <row r="342" spans="1:12" ht="15.75" hidden="1" x14ac:dyDescent="0.25">
      <c r="A342" s="118">
        <f ca="1">'патриотика0,3664'!A392</f>
        <v>0</v>
      </c>
      <c r="B342" s="79" t="s">
        <v>84</v>
      </c>
      <c r="C342" s="79">
        <v>46</v>
      </c>
      <c r="D342" s="159">
        <f>PRODUCT(Лист1!G83,$A$235)</f>
        <v>0.26719999999999999</v>
      </c>
      <c r="E342" s="326">
        <f>Лист1!H83</f>
        <v>0</v>
      </c>
      <c r="F342" s="307">
        <f t="shared" si="14"/>
        <v>0</v>
      </c>
      <c r="G342" s="158"/>
      <c r="H342" s="6"/>
      <c r="I342" s="6"/>
      <c r="J342" s="133"/>
      <c r="K342" s="106"/>
      <c r="L342" s="134"/>
    </row>
    <row r="343" spans="1:12" ht="15.75" hidden="1" x14ac:dyDescent="0.25">
      <c r="A343" s="118">
        <f ca="1">'патриотика0,3664'!A393</f>
        <v>0</v>
      </c>
      <c r="B343" s="79" t="s">
        <v>84</v>
      </c>
      <c r="C343" s="79">
        <v>47</v>
      </c>
      <c r="D343" s="159">
        <f>PRODUCT(Лист1!G84,$A$235)</f>
        <v>0.26719999999999999</v>
      </c>
      <c r="E343" s="326">
        <f>Лист1!H84</f>
        <v>0</v>
      </c>
      <c r="F343" s="307">
        <f t="shared" si="14"/>
        <v>0</v>
      </c>
      <c r="G343" s="158"/>
      <c r="H343" s="6"/>
      <c r="I343" s="6"/>
      <c r="J343" s="133"/>
      <c r="K343" s="106"/>
      <c r="L343" s="134"/>
    </row>
    <row r="344" spans="1:12" ht="15.75" hidden="1" x14ac:dyDescent="0.25">
      <c r="A344" s="118">
        <f ca="1">'патриотика0,3664'!A394</f>
        <v>0</v>
      </c>
      <c r="B344" s="79" t="s">
        <v>84</v>
      </c>
      <c r="C344" s="79">
        <v>48</v>
      </c>
      <c r="D344" s="159">
        <f>PRODUCT(Лист1!G85,$A$235)</f>
        <v>0.26719999999999999</v>
      </c>
      <c r="E344" s="326">
        <f>Лист1!H85</f>
        <v>0</v>
      </c>
      <c r="F344" s="307">
        <f t="shared" si="14"/>
        <v>0</v>
      </c>
      <c r="G344" s="158"/>
      <c r="H344" s="6"/>
      <c r="I344" s="6"/>
      <c r="J344" s="133"/>
      <c r="K344" s="106"/>
      <c r="L344" s="134"/>
    </row>
    <row r="345" spans="1:12" ht="15.75" hidden="1" x14ac:dyDescent="0.25">
      <c r="A345" s="118">
        <f ca="1">'патриотика0,3664'!A395</f>
        <v>0</v>
      </c>
      <c r="B345" s="79" t="s">
        <v>84</v>
      </c>
      <c r="C345" s="79">
        <v>49</v>
      </c>
      <c r="D345" s="159">
        <f>PRODUCT(Лист1!G86,$A$235)</f>
        <v>0.26719999999999999</v>
      </c>
      <c r="E345" s="326">
        <f>Лист1!H86</f>
        <v>0</v>
      </c>
      <c r="F345" s="307">
        <f t="shared" si="14"/>
        <v>0</v>
      </c>
      <c r="G345" s="158"/>
      <c r="H345" s="6"/>
      <c r="I345" s="6"/>
      <c r="J345" s="133"/>
      <c r="K345" s="106"/>
      <c r="L345" s="134"/>
    </row>
    <row r="346" spans="1:12" ht="15.75" hidden="1" x14ac:dyDescent="0.25">
      <c r="A346" s="118">
        <f ca="1">'патриотика0,3664'!A396</f>
        <v>0</v>
      </c>
      <c r="B346" s="79" t="s">
        <v>84</v>
      </c>
      <c r="C346" s="79">
        <v>50</v>
      </c>
      <c r="D346" s="159">
        <f>PRODUCT(Лист1!G87,$A$235)</f>
        <v>0.26719999999999999</v>
      </c>
      <c r="E346" s="326">
        <f>Лист1!H87</f>
        <v>0</v>
      </c>
      <c r="F346" s="307">
        <f t="shared" si="14"/>
        <v>0</v>
      </c>
      <c r="G346" s="158"/>
      <c r="H346" s="6"/>
      <c r="I346" s="6"/>
      <c r="J346" s="133"/>
      <c r="K346" s="106"/>
      <c r="L346" s="134"/>
    </row>
    <row r="347" spans="1:12" ht="15.75" hidden="1" x14ac:dyDescent="0.25">
      <c r="A347" s="118">
        <f ca="1">'патриотика0,3664'!A397</f>
        <v>0</v>
      </c>
      <c r="B347" s="79" t="s">
        <v>84</v>
      </c>
      <c r="C347" s="79">
        <v>51</v>
      </c>
      <c r="D347" s="159">
        <f>PRODUCT(Лист1!G88,$A$235)</f>
        <v>0.26719999999999999</v>
      </c>
      <c r="E347" s="326">
        <f>Лист1!H88</f>
        <v>0</v>
      </c>
      <c r="F347" s="307">
        <f t="shared" si="14"/>
        <v>0</v>
      </c>
      <c r="G347" s="158"/>
      <c r="H347" s="6"/>
      <c r="I347" s="6"/>
      <c r="J347" s="133"/>
      <c r="K347" s="106"/>
      <c r="L347" s="134"/>
    </row>
    <row r="348" spans="1:12" ht="12.75" hidden="1" customHeight="1" x14ac:dyDescent="0.25">
      <c r="A348" s="118">
        <f ca="1">'патриотика0,3664'!A398</f>
        <v>0</v>
      </c>
      <c r="B348" s="79" t="s">
        <v>84</v>
      </c>
      <c r="C348" s="79">
        <v>52</v>
      </c>
      <c r="D348" s="159">
        <f>PRODUCT(Лист1!G89,$A$235)</f>
        <v>0.26719999999999999</v>
      </c>
      <c r="E348" s="326">
        <f>Лист1!H89</f>
        <v>0</v>
      </c>
      <c r="F348" s="307">
        <f t="shared" si="14"/>
        <v>0</v>
      </c>
      <c r="G348" s="158"/>
      <c r="H348" s="6"/>
      <c r="I348" s="6"/>
      <c r="J348" s="133"/>
      <c r="K348" s="106"/>
      <c r="L348" s="134"/>
    </row>
    <row r="349" spans="1:12" ht="15.75" hidden="1" x14ac:dyDescent="0.25">
      <c r="A349" s="118">
        <f ca="1">'патриотика0,3664'!A399</f>
        <v>0</v>
      </c>
      <c r="B349" s="79" t="s">
        <v>84</v>
      </c>
      <c r="C349" s="79">
        <v>53</v>
      </c>
      <c r="D349" s="159">
        <f>PRODUCT(Лист1!G90,$A$235)</f>
        <v>0.26719999999999999</v>
      </c>
      <c r="E349" s="326">
        <f>Лист1!H90</f>
        <v>0</v>
      </c>
      <c r="F349" s="307">
        <f t="shared" si="14"/>
        <v>0</v>
      </c>
      <c r="G349" s="158"/>
      <c r="H349" s="6"/>
      <c r="I349" s="6"/>
      <c r="J349" s="133"/>
      <c r="K349" s="106"/>
      <c r="L349" s="134"/>
    </row>
    <row r="350" spans="1:12" ht="15.75" hidden="1" x14ac:dyDescent="0.25">
      <c r="A350" s="118">
        <f ca="1">'патриотика0,3664'!A400</f>
        <v>0</v>
      </c>
      <c r="B350" s="79" t="s">
        <v>84</v>
      </c>
      <c r="C350" s="79">
        <v>54</v>
      </c>
      <c r="D350" s="159">
        <f>PRODUCT(Лист1!G91,$A$235)</f>
        <v>0.26719999999999999</v>
      </c>
      <c r="E350" s="326">
        <f>Лист1!H91</f>
        <v>0</v>
      </c>
      <c r="F350" s="307">
        <f t="shared" si="14"/>
        <v>0</v>
      </c>
      <c r="G350" s="158"/>
      <c r="H350" s="6"/>
      <c r="I350" s="6"/>
      <c r="J350" s="133"/>
      <c r="K350" s="106"/>
      <c r="L350" s="134"/>
    </row>
    <row r="351" spans="1:12" ht="15.75" hidden="1" x14ac:dyDescent="0.25">
      <c r="A351" s="118">
        <f ca="1">'патриотика0,3664'!A401</f>
        <v>0</v>
      </c>
      <c r="B351" s="79" t="s">
        <v>84</v>
      </c>
      <c r="C351" s="79">
        <v>55</v>
      </c>
      <c r="D351" s="159">
        <f>PRODUCT(Лист1!G92,$A$235)</f>
        <v>0.26719999999999999</v>
      </c>
      <c r="E351" s="326">
        <f>Лист1!H92</f>
        <v>0</v>
      </c>
      <c r="F351" s="307">
        <f t="shared" si="14"/>
        <v>0</v>
      </c>
      <c r="G351" s="158"/>
      <c r="H351" s="6"/>
      <c r="I351" s="6"/>
      <c r="J351" s="133"/>
      <c r="K351" s="106"/>
      <c r="L351" s="134"/>
    </row>
    <row r="352" spans="1:12" ht="15.75" hidden="1" x14ac:dyDescent="0.25">
      <c r="A352" s="118">
        <f ca="1">'патриотика0,3664'!A402</f>
        <v>0</v>
      </c>
      <c r="B352" s="79" t="s">
        <v>84</v>
      </c>
      <c r="C352" s="79">
        <v>56</v>
      </c>
      <c r="D352" s="159">
        <f>PRODUCT(Лист1!G93,$A$235)</f>
        <v>0.26719999999999999</v>
      </c>
      <c r="E352" s="326">
        <f>Лист1!H93</f>
        <v>0</v>
      </c>
      <c r="F352" s="307">
        <f t="shared" si="14"/>
        <v>0</v>
      </c>
      <c r="G352" s="158"/>
      <c r="H352" s="6"/>
      <c r="I352" s="6"/>
      <c r="J352" s="133"/>
      <c r="K352" s="106"/>
      <c r="L352" s="134"/>
    </row>
    <row r="353" spans="1:12" ht="15.75" hidden="1" x14ac:dyDescent="0.25">
      <c r="A353" s="118">
        <f ca="1">'патриотика0,3664'!A403</f>
        <v>0</v>
      </c>
      <c r="B353" s="79" t="s">
        <v>84</v>
      </c>
      <c r="C353" s="79">
        <v>57</v>
      </c>
      <c r="D353" s="159">
        <f>PRODUCT(Лист1!G94,$A$235)</f>
        <v>0.26719999999999999</v>
      </c>
      <c r="E353" s="326">
        <f>Лист1!H94</f>
        <v>0</v>
      </c>
      <c r="F353" s="307">
        <f t="shared" si="14"/>
        <v>0</v>
      </c>
      <c r="G353" s="158"/>
      <c r="H353" s="6"/>
      <c r="I353" s="6"/>
      <c r="J353" s="133"/>
      <c r="K353" s="106"/>
      <c r="L353" s="134"/>
    </row>
    <row r="354" spans="1:12" ht="15.75" hidden="1" x14ac:dyDescent="0.25">
      <c r="A354" s="118">
        <f ca="1">'патриотика0,3664'!A404</f>
        <v>0</v>
      </c>
      <c r="B354" s="79" t="s">
        <v>84</v>
      </c>
      <c r="C354" s="79">
        <v>58</v>
      </c>
      <c r="D354" s="159">
        <f>PRODUCT(Лист1!G95,$A$235)</f>
        <v>0.26719999999999999</v>
      </c>
      <c r="E354" s="326">
        <f>Лист1!H95</f>
        <v>0</v>
      </c>
      <c r="F354" s="307">
        <f t="shared" si="14"/>
        <v>0</v>
      </c>
      <c r="G354" s="158"/>
      <c r="H354" s="6"/>
      <c r="I354" s="6"/>
      <c r="J354" s="133"/>
      <c r="K354" s="106"/>
      <c r="L354" s="134"/>
    </row>
    <row r="355" spans="1:12" ht="15.75" hidden="1" x14ac:dyDescent="0.25">
      <c r="A355" s="118">
        <f ca="1">'патриотика0,3664'!A405</f>
        <v>0</v>
      </c>
      <c r="B355" s="79" t="s">
        <v>84</v>
      </c>
      <c r="C355" s="79">
        <v>59</v>
      </c>
      <c r="D355" s="159">
        <f>PRODUCT(Лист1!G96,$A$235)</f>
        <v>0.26719999999999999</v>
      </c>
      <c r="E355" s="326">
        <f>Лист1!H96</f>
        <v>0</v>
      </c>
      <c r="F355" s="307">
        <f t="shared" si="14"/>
        <v>0</v>
      </c>
      <c r="G355" s="158"/>
      <c r="H355" s="6"/>
      <c r="I355" s="6"/>
      <c r="J355" s="133"/>
      <c r="K355" s="106"/>
      <c r="L355" s="134"/>
    </row>
    <row r="356" spans="1:12" ht="15.75" hidden="1" x14ac:dyDescent="0.25">
      <c r="A356" s="118">
        <f ca="1">'патриотика0,3664'!A406</f>
        <v>0</v>
      </c>
      <c r="B356" s="79" t="s">
        <v>84</v>
      </c>
      <c r="C356" s="79">
        <v>60</v>
      </c>
      <c r="D356" s="159">
        <f>PRODUCT(Лист1!G97,$A$235)</f>
        <v>0.26719999999999999</v>
      </c>
      <c r="E356" s="326">
        <f>Лист1!H97</f>
        <v>0</v>
      </c>
      <c r="F356" s="307">
        <f t="shared" si="14"/>
        <v>0</v>
      </c>
      <c r="G356" s="158"/>
      <c r="H356" s="6"/>
      <c r="I356" s="6"/>
      <c r="J356" s="133"/>
      <c r="K356" s="106"/>
      <c r="L356" s="134"/>
    </row>
    <row r="357" spans="1:12" ht="15.75" hidden="1" x14ac:dyDescent="0.25">
      <c r="A357" s="118">
        <f ca="1">'патриотика0,3664'!A407</f>
        <v>0</v>
      </c>
      <c r="B357" s="79" t="s">
        <v>84</v>
      </c>
      <c r="C357" s="79">
        <v>61</v>
      </c>
      <c r="D357" s="159">
        <f>PRODUCT(Лист1!G98,$A$235)</f>
        <v>0.26719999999999999</v>
      </c>
      <c r="E357" s="326">
        <f>Лист1!H98</f>
        <v>0</v>
      </c>
      <c r="F357" s="307">
        <f t="shared" si="14"/>
        <v>0</v>
      </c>
      <c r="G357" s="158"/>
      <c r="H357" s="6"/>
      <c r="I357" s="6"/>
      <c r="J357" s="133"/>
      <c r="K357" s="106"/>
      <c r="L357" s="134"/>
    </row>
    <row r="358" spans="1:12" ht="15.75" hidden="1" x14ac:dyDescent="0.25">
      <c r="A358" s="118">
        <f ca="1">'патриотика0,3664'!A408</f>
        <v>0</v>
      </c>
      <c r="B358" s="79" t="s">
        <v>84</v>
      </c>
      <c r="C358" s="79">
        <v>62</v>
      </c>
      <c r="D358" s="159">
        <f>PRODUCT(Лист1!G99,$A$235)</f>
        <v>0.26719999999999999</v>
      </c>
      <c r="E358" s="326">
        <f>Лист1!H99</f>
        <v>0</v>
      </c>
      <c r="F358" s="307">
        <f t="shared" si="14"/>
        <v>0</v>
      </c>
      <c r="G358" s="158"/>
      <c r="H358" s="6"/>
      <c r="I358" s="6"/>
      <c r="J358" s="133"/>
      <c r="K358" s="106"/>
      <c r="L358" s="134"/>
    </row>
    <row r="359" spans="1:12" ht="15.75" hidden="1" x14ac:dyDescent="0.25">
      <c r="A359" s="118">
        <f ca="1">'патриотика0,3664'!A409</f>
        <v>0</v>
      </c>
      <c r="B359" s="79" t="s">
        <v>84</v>
      </c>
      <c r="C359" s="79">
        <v>63</v>
      </c>
      <c r="D359" s="159">
        <f>PRODUCT(Лист1!G100,$A$235)</f>
        <v>0.26719999999999999</v>
      </c>
      <c r="E359" s="326">
        <f>Лист1!H100</f>
        <v>0</v>
      </c>
      <c r="F359" s="307">
        <f t="shared" si="14"/>
        <v>0</v>
      </c>
      <c r="G359" s="158"/>
      <c r="H359" s="6"/>
      <c r="I359" s="6"/>
      <c r="J359" s="133"/>
      <c r="K359" s="106"/>
      <c r="L359" s="134"/>
    </row>
    <row r="360" spans="1:12" ht="15.75" hidden="1" x14ac:dyDescent="0.25">
      <c r="A360" s="118">
        <f ca="1">'патриотика0,3664'!A410</f>
        <v>0</v>
      </c>
      <c r="B360" s="79" t="s">
        <v>84</v>
      </c>
      <c r="C360" s="79">
        <v>64</v>
      </c>
      <c r="D360" s="159">
        <f>PRODUCT(Лист1!G101,$A$235)</f>
        <v>0.26719999999999999</v>
      </c>
      <c r="E360" s="326">
        <f>Лист1!H101</f>
        <v>0</v>
      </c>
      <c r="F360" s="307">
        <f t="shared" si="14"/>
        <v>0</v>
      </c>
      <c r="G360" s="158"/>
      <c r="H360" s="6"/>
      <c r="I360" s="6"/>
      <c r="J360" s="133"/>
      <c r="K360" s="106"/>
      <c r="L360" s="134"/>
    </row>
    <row r="361" spans="1:12" ht="15.75" hidden="1" x14ac:dyDescent="0.25">
      <c r="A361" s="118">
        <f ca="1">'патриотика0,3664'!A411</f>
        <v>0</v>
      </c>
      <c r="B361" s="79" t="s">
        <v>84</v>
      </c>
      <c r="C361" s="79">
        <v>65</v>
      </c>
      <c r="D361" s="159">
        <f>PRODUCT(Лист1!G102,$A$235)</f>
        <v>0.26719999999999999</v>
      </c>
      <c r="E361" s="326">
        <f>Лист1!H102</f>
        <v>0</v>
      </c>
      <c r="F361" s="307">
        <f t="shared" si="14"/>
        <v>0</v>
      </c>
      <c r="G361" s="158"/>
      <c r="H361" s="6"/>
      <c r="I361" s="6"/>
      <c r="J361" s="133"/>
      <c r="K361" s="106"/>
      <c r="L361" s="134"/>
    </row>
    <row r="362" spans="1:12" ht="15.75" hidden="1" x14ac:dyDescent="0.25">
      <c r="A362" s="118">
        <f ca="1">'патриотика0,3664'!A412</f>
        <v>0</v>
      </c>
      <c r="B362" s="79" t="s">
        <v>84</v>
      </c>
      <c r="C362" s="79">
        <v>66</v>
      </c>
      <c r="D362" s="159">
        <f>PRODUCT(Лист1!G103,$A$235)</f>
        <v>0.26719999999999999</v>
      </c>
      <c r="E362" s="326">
        <f>Лист1!H103</f>
        <v>0</v>
      </c>
      <c r="F362" s="307">
        <f t="shared" si="14"/>
        <v>0</v>
      </c>
      <c r="G362" s="158"/>
      <c r="H362" s="6"/>
      <c r="I362" s="6"/>
      <c r="J362" s="133"/>
      <c r="K362" s="106"/>
      <c r="L362" s="134"/>
    </row>
    <row r="363" spans="1:12" ht="15.75" hidden="1" x14ac:dyDescent="0.25">
      <c r="A363" s="118">
        <f ca="1">'патриотика0,3664'!A413</f>
        <v>0</v>
      </c>
      <c r="B363" s="79" t="s">
        <v>84</v>
      </c>
      <c r="C363" s="79">
        <v>67</v>
      </c>
      <c r="D363" s="159">
        <f>PRODUCT(Лист1!G104,$A$235)</f>
        <v>0.26719999999999999</v>
      </c>
      <c r="E363" s="326">
        <f>Лист1!H104</f>
        <v>0</v>
      </c>
      <c r="F363" s="307">
        <f t="shared" si="14"/>
        <v>0</v>
      </c>
      <c r="G363" s="158"/>
      <c r="H363" s="6"/>
      <c r="I363" s="6"/>
      <c r="J363" s="133"/>
      <c r="K363" s="106"/>
      <c r="L363" s="134"/>
    </row>
    <row r="364" spans="1:12" ht="15.75" hidden="1" x14ac:dyDescent="0.25">
      <c r="A364" s="118">
        <f ca="1">'патриотика0,3664'!A414</f>
        <v>0</v>
      </c>
      <c r="B364" s="79" t="s">
        <v>84</v>
      </c>
      <c r="C364" s="79">
        <v>68</v>
      </c>
      <c r="D364" s="159">
        <f>PRODUCT(Лист1!G105,$A$235)</f>
        <v>0.26719999999999999</v>
      </c>
      <c r="E364" s="326">
        <f>Лист1!H105</f>
        <v>0</v>
      </c>
      <c r="F364" s="307">
        <f t="shared" si="14"/>
        <v>0</v>
      </c>
      <c r="G364" s="158"/>
      <c r="H364" s="6"/>
      <c r="I364" s="6"/>
      <c r="J364" s="133"/>
      <c r="K364" s="106"/>
      <c r="L364" s="134"/>
    </row>
    <row r="365" spans="1:12" ht="15.75" hidden="1" x14ac:dyDescent="0.25">
      <c r="A365" s="118">
        <f ca="1">'патриотика0,3664'!A415</f>
        <v>0</v>
      </c>
      <c r="B365" s="79" t="s">
        <v>84</v>
      </c>
      <c r="C365" s="79">
        <v>69</v>
      </c>
      <c r="D365" s="159">
        <f>PRODUCT(Лист1!G106,$A$235)</f>
        <v>0.26719999999999999</v>
      </c>
      <c r="E365" s="326">
        <f>Лист1!H106</f>
        <v>0</v>
      </c>
      <c r="F365" s="307">
        <f t="shared" si="14"/>
        <v>0</v>
      </c>
      <c r="G365" s="158"/>
      <c r="H365" s="6"/>
      <c r="I365" s="6"/>
      <c r="J365" s="133"/>
      <c r="K365" s="106"/>
      <c r="L365" s="134"/>
    </row>
    <row r="366" spans="1:12" ht="15.75" hidden="1" x14ac:dyDescent="0.25">
      <c r="A366" s="118">
        <f ca="1">'патриотика0,3664'!A416</f>
        <v>0</v>
      </c>
      <c r="B366" s="79" t="s">
        <v>84</v>
      </c>
      <c r="C366" s="79">
        <v>70</v>
      </c>
      <c r="D366" s="159">
        <f>PRODUCT(Лист1!G107,$A$235)</f>
        <v>0.26719999999999999</v>
      </c>
      <c r="E366" s="326">
        <f>Лист1!H107</f>
        <v>0</v>
      </c>
      <c r="F366" s="307">
        <f t="shared" si="14"/>
        <v>0</v>
      </c>
      <c r="G366" s="158"/>
      <c r="H366" s="6"/>
      <c r="I366" s="6"/>
      <c r="J366" s="133"/>
      <c r="K366" s="106"/>
      <c r="L366" s="134"/>
    </row>
    <row r="367" spans="1:12" ht="15.75" hidden="1" x14ac:dyDescent="0.25">
      <c r="A367" s="118">
        <f ca="1">'патриотика0,3664'!A417</f>
        <v>0</v>
      </c>
      <c r="B367" s="79" t="s">
        <v>84</v>
      </c>
      <c r="C367" s="79">
        <v>71</v>
      </c>
      <c r="D367" s="159">
        <f>PRODUCT(Лист1!G108,$A$235)</f>
        <v>0.26719999999999999</v>
      </c>
      <c r="E367" s="326">
        <f>Лист1!H108</f>
        <v>0</v>
      </c>
      <c r="F367" s="307">
        <f t="shared" si="14"/>
        <v>0</v>
      </c>
      <c r="G367" s="158"/>
      <c r="H367" s="6"/>
      <c r="I367" s="6"/>
      <c r="J367" s="133"/>
      <c r="K367" s="106"/>
      <c r="L367" s="134"/>
    </row>
    <row r="368" spans="1:12" ht="15.75" hidden="1" x14ac:dyDescent="0.25">
      <c r="A368" s="118">
        <f ca="1">'патриотика0,3664'!A418</f>
        <v>0</v>
      </c>
      <c r="B368" s="79" t="s">
        <v>84</v>
      </c>
      <c r="C368" s="79">
        <v>72</v>
      </c>
      <c r="D368" s="159">
        <f>PRODUCT(Лист1!G109,$A$235)</f>
        <v>0.26719999999999999</v>
      </c>
      <c r="E368" s="326">
        <f>Лист1!H109</f>
        <v>0</v>
      </c>
      <c r="F368" s="307">
        <f t="shared" si="14"/>
        <v>0</v>
      </c>
      <c r="G368" s="158"/>
      <c r="H368" s="6"/>
      <c r="I368" s="6"/>
      <c r="J368" s="133"/>
      <c r="K368" s="106"/>
      <c r="L368" s="134"/>
    </row>
    <row r="369" spans="1:12" ht="15.75" hidden="1" x14ac:dyDescent="0.25">
      <c r="A369" s="118">
        <f ca="1">'патриотика0,3664'!A419</f>
        <v>0</v>
      </c>
      <c r="B369" s="79" t="s">
        <v>84</v>
      </c>
      <c r="C369" s="79">
        <v>73</v>
      </c>
      <c r="D369" s="159">
        <f>PRODUCT(Лист1!G110,$A$235)</f>
        <v>0.26719999999999999</v>
      </c>
      <c r="E369" s="326">
        <f>Лист1!H110</f>
        <v>0</v>
      </c>
      <c r="F369" s="307">
        <f t="shared" si="14"/>
        <v>0</v>
      </c>
      <c r="G369" s="158"/>
      <c r="H369" s="6"/>
      <c r="I369" s="6"/>
      <c r="J369" s="133"/>
      <c r="K369" s="106"/>
      <c r="L369" s="134"/>
    </row>
    <row r="370" spans="1:12" ht="15.75" hidden="1" x14ac:dyDescent="0.25">
      <c r="A370" s="118">
        <f ca="1">'патриотика0,3664'!A420</f>
        <v>0</v>
      </c>
      <c r="B370" s="79" t="s">
        <v>84</v>
      </c>
      <c r="C370" s="79">
        <v>74</v>
      </c>
      <c r="D370" s="159">
        <f>PRODUCT(Лист1!G111,$A$235)</f>
        <v>0.26719999999999999</v>
      </c>
      <c r="E370" s="326">
        <f>Лист1!H111</f>
        <v>0</v>
      </c>
      <c r="F370" s="307">
        <f t="shared" si="14"/>
        <v>0</v>
      </c>
      <c r="G370" s="158"/>
      <c r="H370" s="6"/>
      <c r="I370" s="6"/>
      <c r="J370" s="133"/>
      <c r="K370" s="106"/>
      <c r="L370" s="134"/>
    </row>
    <row r="371" spans="1:12" ht="15.75" hidden="1" x14ac:dyDescent="0.25">
      <c r="A371" s="118">
        <f ca="1">'патриотика0,3664'!A421</f>
        <v>0</v>
      </c>
      <c r="B371" s="79" t="s">
        <v>84</v>
      </c>
      <c r="C371" s="79">
        <v>75</v>
      </c>
      <c r="D371" s="159">
        <f>PRODUCT(Лист1!G112,$A$235)</f>
        <v>0.26719999999999999</v>
      </c>
      <c r="E371" s="326">
        <f>Лист1!H112</f>
        <v>0</v>
      </c>
      <c r="F371" s="307">
        <f t="shared" si="14"/>
        <v>0</v>
      </c>
      <c r="G371" s="158"/>
      <c r="H371" s="6"/>
      <c r="I371" s="6"/>
      <c r="J371" s="133"/>
      <c r="K371" s="106"/>
      <c r="L371" s="134"/>
    </row>
    <row r="372" spans="1:12" ht="15.75" hidden="1" x14ac:dyDescent="0.25">
      <c r="A372" s="118">
        <f ca="1">'патриотика0,3664'!A422</f>
        <v>0</v>
      </c>
      <c r="B372" s="79" t="s">
        <v>84</v>
      </c>
      <c r="C372" s="79">
        <v>76</v>
      </c>
      <c r="D372" s="159">
        <f>PRODUCT(Лист1!G113,$A$235)</f>
        <v>0.26719999999999999</v>
      </c>
      <c r="E372" s="326">
        <f>Лист1!H113</f>
        <v>0</v>
      </c>
      <c r="F372" s="307">
        <f t="shared" si="14"/>
        <v>0</v>
      </c>
      <c r="G372" s="158"/>
      <c r="H372" s="6"/>
      <c r="I372" s="6"/>
      <c r="J372" s="133"/>
      <c r="K372" s="106"/>
      <c r="L372" s="134"/>
    </row>
    <row r="373" spans="1:12" ht="15.75" hidden="1" x14ac:dyDescent="0.25">
      <c r="A373" s="118">
        <f ca="1">'патриотика0,3664'!A423</f>
        <v>0</v>
      </c>
      <c r="B373" s="79" t="s">
        <v>84</v>
      </c>
      <c r="C373" s="79">
        <v>77</v>
      </c>
      <c r="D373" s="159">
        <f>PRODUCT(Лист1!G114,$A$235)</f>
        <v>0.26719999999999999</v>
      </c>
      <c r="E373" s="326">
        <f>Лист1!H114</f>
        <v>0</v>
      </c>
      <c r="F373" s="307">
        <f t="shared" si="14"/>
        <v>0</v>
      </c>
      <c r="G373" s="158"/>
      <c r="H373" s="6"/>
      <c r="I373" s="6"/>
      <c r="J373" s="133"/>
      <c r="K373" s="106"/>
      <c r="L373" s="134"/>
    </row>
    <row r="374" spans="1:12" ht="15.75" hidden="1" x14ac:dyDescent="0.25">
      <c r="A374" s="118">
        <f ca="1">'патриотика0,3664'!A424</f>
        <v>0</v>
      </c>
      <c r="B374" s="79" t="s">
        <v>84</v>
      </c>
      <c r="C374" s="79">
        <v>78</v>
      </c>
      <c r="D374" s="159">
        <f>PRODUCT(Лист1!G115,$A$235)</f>
        <v>0.26719999999999999</v>
      </c>
      <c r="E374" s="326">
        <f>Лист1!H115</f>
        <v>0</v>
      </c>
      <c r="F374" s="307">
        <f t="shared" si="14"/>
        <v>0</v>
      </c>
      <c r="G374" s="158"/>
      <c r="H374" s="6"/>
      <c r="I374" s="6"/>
      <c r="J374" s="133"/>
      <c r="K374" s="106"/>
      <c r="L374" s="134"/>
    </row>
    <row r="375" spans="1:12" ht="15.75" hidden="1" x14ac:dyDescent="0.25">
      <c r="A375" s="118">
        <f ca="1">'патриотика0,3664'!A425</f>
        <v>0</v>
      </c>
      <c r="B375" s="79" t="s">
        <v>84</v>
      </c>
      <c r="C375" s="79">
        <v>79</v>
      </c>
      <c r="D375" s="159">
        <f>PRODUCT(Лист1!G116,$A$235)</f>
        <v>0.26719999999999999</v>
      </c>
      <c r="E375" s="326">
        <f>Лист1!H116</f>
        <v>0</v>
      </c>
      <c r="F375" s="307">
        <f t="shared" si="14"/>
        <v>0</v>
      </c>
      <c r="G375" s="158"/>
      <c r="H375" s="6"/>
      <c r="I375" s="6"/>
      <c r="J375" s="133"/>
      <c r="K375" s="106"/>
      <c r="L375" s="134"/>
    </row>
    <row r="376" spans="1:12" ht="15.75" hidden="1" x14ac:dyDescent="0.25">
      <c r="A376" s="118">
        <f ca="1">'патриотика0,3664'!A426</f>
        <v>0</v>
      </c>
      <c r="B376" s="79" t="s">
        <v>84</v>
      </c>
      <c r="C376" s="79">
        <v>80</v>
      </c>
      <c r="D376" s="159">
        <f>PRODUCT(Лист1!G117,$A$235)</f>
        <v>0.26719999999999999</v>
      </c>
      <c r="E376" s="326">
        <f>Лист1!H117</f>
        <v>0</v>
      </c>
      <c r="F376" s="307">
        <f t="shared" ref="F376:F439" si="15">D376*E376</f>
        <v>0</v>
      </c>
      <c r="G376" s="158"/>
      <c r="H376" s="6"/>
      <c r="I376" s="6"/>
      <c r="J376" s="133"/>
      <c r="K376" s="106"/>
      <c r="L376" s="134"/>
    </row>
    <row r="377" spans="1:12" ht="15.75" hidden="1" x14ac:dyDescent="0.25">
      <c r="A377" s="118">
        <f ca="1">'патриотика0,3664'!A427</f>
        <v>0</v>
      </c>
      <c r="B377" s="79" t="s">
        <v>84</v>
      </c>
      <c r="C377" s="79">
        <v>81</v>
      </c>
      <c r="D377" s="159">
        <f>PRODUCT(Лист1!G118,$A$235)</f>
        <v>0.26719999999999999</v>
      </c>
      <c r="E377" s="326">
        <f>Лист1!H118</f>
        <v>0</v>
      </c>
      <c r="F377" s="307">
        <f t="shared" si="15"/>
        <v>0</v>
      </c>
      <c r="G377" s="158"/>
      <c r="H377" s="6"/>
      <c r="I377" s="6"/>
      <c r="J377" s="133"/>
      <c r="K377" s="106"/>
      <c r="L377" s="134"/>
    </row>
    <row r="378" spans="1:12" ht="15.75" hidden="1" x14ac:dyDescent="0.25">
      <c r="A378" s="118">
        <f ca="1">'патриотика0,3664'!A428</f>
        <v>0</v>
      </c>
      <c r="B378" s="79" t="s">
        <v>84</v>
      </c>
      <c r="C378" s="79">
        <v>82</v>
      </c>
      <c r="D378" s="159">
        <f>PRODUCT(Лист1!G119,$A$235)</f>
        <v>0.26719999999999999</v>
      </c>
      <c r="E378" s="326">
        <f>Лист1!H119</f>
        <v>0</v>
      </c>
      <c r="F378" s="307">
        <f t="shared" si="15"/>
        <v>0</v>
      </c>
      <c r="G378" s="158"/>
      <c r="H378" s="6"/>
      <c r="I378" s="6"/>
      <c r="J378" s="133"/>
      <c r="K378" s="106"/>
      <c r="L378" s="134"/>
    </row>
    <row r="379" spans="1:12" ht="15.75" hidden="1" x14ac:dyDescent="0.25">
      <c r="A379" s="118">
        <f ca="1">'патриотика0,3664'!A429</f>
        <v>0</v>
      </c>
      <c r="B379" s="79" t="s">
        <v>84</v>
      </c>
      <c r="C379" s="79">
        <v>83</v>
      </c>
      <c r="D379" s="159">
        <f>PRODUCT(Лист1!G120,$A$235)</f>
        <v>0.26719999999999999</v>
      </c>
      <c r="E379" s="326">
        <f>Лист1!H120</f>
        <v>0</v>
      </c>
      <c r="F379" s="307">
        <f t="shared" si="15"/>
        <v>0</v>
      </c>
      <c r="G379" s="158"/>
      <c r="H379" s="6"/>
      <c r="I379" s="6"/>
      <c r="J379" s="133"/>
      <c r="K379" s="106"/>
      <c r="L379" s="134"/>
    </row>
    <row r="380" spans="1:12" ht="15.75" hidden="1" x14ac:dyDescent="0.25">
      <c r="A380" s="118">
        <f ca="1">'патриотика0,3664'!A430</f>
        <v>0</v>
      </c>
      <c r="B380" s="79" t="s">
        <v>84</v>
      </c>
      <c r="C380" s="79">
        <v>84</v>
      </c>
      <c r="D380" s="159">
        <f>PRODUCT(Лист1!G121,$A$235)</f>
        <v>0.26719999999999999</v>
      </c>
      <c r="E380" s="326">
        <f>Лист1!H121</f>
        <v>0</v>
      </c>
      <c r="F380" s="307">
        <f t="shared" si="15"/>
        <v>0</v>
      </c>
      <c r="G380" s="158"/>
      <c r="H380" s="6"/>
      <c r="I380" s="6"/>
      <c r="J380" s="133"/>
      <c r="K380" s="106"/>
      <c r="L380" s="134"/>
    </row>
    <row r="381" spans="1:12" ht="15.75" hidden="1" x14ac:dyDescent="0.25">
      <c r="A381" s="118">
        <f ca="1">'патриотика0,3664'!A431</f>
        <v>0</v>
      </c>
      <c r="B381" s="79" t="s">
        <v>84</v>
      </c>
      <c r="C381" s="79">
        <v>85</v>
      </c>
      <c r="D381" s="159">
        <f>PRODUCT(Лист1!G122,$A$235)</f>
        <v>0.26719999999999999</v>
      </c>
      <c r="E381" s="326">
        <f>Лист1!H122</f>
        <v>0</v>
      </c>
      <c r="F381" s="307">
        <f t="shared" si="15"/>
        <v>0</v>
      </c>
      <c r="G381" s="158"/>
      <c r="H381" s="6"/>
      <c r="I381" s="6"/>
      <c r="J381" s="133"/>
      <c r="K381" s="106"/>
      <c r="L381" s="134"/>
    </row>
    <row r="382" spans="1:12" ht="15.75" hidden="1" x14ac:dyDescent="0.25">
      <c r="A382" s="118">
        <f ca="1">'патриотика0,3664'!A432</f>
        <v>0</v>
      </c>
      <c r="B382" s="79" t="s">
        <v>84</v>
      </c>
      <c r="C382" s="79">
        <v>86</v>
      </c>
      <c r="D382" s="159">
        <f>PRODUCT(Лист1!G123,$A$235)</f>
        <v>0.26719999999999999</v>
      </c>
      <c r="E382" s="326">
        <f>Лист1!H123</f>
        <v>0</v>
      </c>
      <c r="F382" s="307">
        <f t="shared" si="15"/>
        <v>0</v>
      </c>
      <c r="G382" s="158"/>
      <c r="H382" s="6"/>
      <c r="I382" s="6"/>
      <c r="J382" s="133"/>
      <c r="K382" s="106"/>
      <c r="L382" s="134"/>
    </row>
    <row r="383" spans="1:12" ht="15.75" hidden="1" x14ac:dyDescent="0.25">
      <c r="A383" s="118">
        <f ca="1">'патриотика0,3664'!A433</f>
        <v>0</v>
      </c>
      <c r="B383" s="79" t="s">
        <v>84</v>
      </c>
      <c r="C383" s="79">
        <v>87</v>
      </c>
      <c r="D383" s="159">
        <f>PRODUCT(Лист1!G124,$A$235)</f>
        <v>0.26719999999999999</v>
      </c>
      <c r="E383" s="326">
        <f>Лист1!H124</f>
        <v>0</v>
      </c>
      <c r="F383" s="307">
        <f t="shared" si="15"/>
        <v>0</v>
      </c>
      <c r="G383" s="158"/>
      <c r="H383" s="6"/>
      <c r="I383" s="6"/>
      <c r="J383" s="133"/>
      <c r="K383" s="106"/>
      <c r="L383" s="134"/>
    </row>
    <row r="384" spans="1:12" ht="15.75" hidden="1" x14ac:dyDescent="0.25">
      <c r="A384" s="118">
        <f ca="1">'патриотика0,3664'!A434</f>
        <v>0</v>
      </c>
      <c r="B384" s="79" t="s">
        <v>84</v>
      </c>
      <c r="C384" s="79">
        <v>88</v>
      </c>
      <c r="D384" s="159">
        <f>PRODUCT(Лист1!G125,$A$235)</f>
        <v>0.26719999999999999</v>
      </c>
      <c r="E384" s="326">
        <f>Лист1!H125</f>
        <v>0</v>
      </c>
      <c r="F384" s="307">
        <f t="shared" si="15"/>
        <v>0</v>
      </c>
      <c r="G384" s="158"/>
      <c r="H384" s="6"/>
      <c r="I384" s="6"/>
      <c r="J384" s="133"/>
      <c r="K384" s="108"/>
      <c r="L384" s="134"/>
    </row>
    <row r="385" spans="1:12" ht="15.75" hidden="1" x14ac:dyDescent="0.25">
      <c r="A385" s="118">
        <f ca="1">'патриотика0,3664'!A435</f>
        <v>0</v>
      </c>
      <c r="B385" s="79" t="s">
        <v>84</v>
      </c>
      <c r="C385" s="79">
        <v>89</v>
      </c>
      <c r="D385" s="159">
        <f>PRODUCT(Лист1!G126,$A$235)</f>
        <v>0.26719999999999999</v>
      </c>
      <c r="E385" s="326">
        <f>Лист1!H126</f>
        <v>0</v>
      </c>
      <c r="F385" s="307">
        <f t="shared" si="15"/>
        <v>0</v>
      </c>
      <c r="G385" s="158"/>
      <c r="H385" s="6"/>
      <c r="I385" s="6"/>
      <c r="J385" s="133"/>
      <c r="K385" s="108"/>
      <c r="L385" s="134"/>
    </row>
    <row r="386" spans="1:12" ht="15.75" hidden="1" x14ac:dyDescent="0.25">
      <c r="A386" s="118">
        <f ca="1">'патриотика0,3664'!A436</f>
        <v>0</v>
      </c>
      <c r="B386" s="79" t="s">
        <v>84</v>
      </c>
      <c r="C386" s="79">
        <v>90</v>
      </c>
      <c r="D386" s="159">
        <f>PRODUCT(Лист1!G127,$A$235)</f>
        <v>0.26719999999999999</v>
      </c>
      <c r="E386" s="326">
        <f>Лист1!H127</f>
        <v>0</v>
      </c>
      <c r="F386" s="307">
        <f t="shared" si="15"/>
        <v>0</v>
      </c>
      <c r="G386" s="158"/>
      <c r="H386" s="6"/>
      <c r="I386" s="6"/>
      <c r="J386" s="133"/>
      <c r="K386" s="108"/>
      <c r="L386" s="134"/>
    </row>
    <row r="387" spans="1:12" ht="15.75" hidden="1" x14ac:dyDescent="0.25">
      <c r="A387" s="118">
        <f ca="1">'патриотика0,3664'!A437</f>
        <v>0</v>
      </c>
      <c r="B387" s="79" t="s">
        <v>84</v>
      </c>
      <c r="C387" s="79">
        <v>91</v>
      </c>
      <c r="D387" s="159">
        <f>PRODUCT(Лист1!G128,$A$235)</f>
        <v>0.26719999999999999</v>
      </c>
      <c r="E387" s="326">
        <f>Лист1!H128</f>
        <v>0</v>
      </c>
      <c r="F387" s="307">
        <f t="shared" si="15"/>
        <v>0</v>
      </c>
      <c r="G387" s="158"/>
      <c r="H387" s="6"/>
      <c r="I387" s="6"/>
      <c r="J387" s="133"/>
      <c r="K387" s="108"/>
      <c r="L387" s="134"/>
    </row>
    <row r="388" spans="1:12" ht="15.75" hidden="1" x14ac:dyDescent="0.25">
      <c r="A388" s="118">
        <f ca="1">'патриотика0,3664'!A438</f>
        <v>0</v>
      </c>
      <c r="B388" s="79" t="s">
        <v>84</v>
      </c>
      <c r="C388" s="79">
        <v>92</v>
      </c>
      <c r="D388" s="159">
        <f>PRODUCT(Лист1!G129,$A$235)</f>
        <v>0.26719999999999999</v>
      </c>
      <c r="E388" s="326">
        <f>Лист1!H129</f>
        <v>0</v>
      </c>
      <c r="F388" s="307">
        <f t="shared" si="15"/>
        <v>0</v>
      </c>
      <c r="G388" s="158"/>
      <c r="H388" s="6"/>
      <c r="I388" s="6"/>
      <c r="J388" s="133"/>
      <c r="K388" s="108"/>
      <c r="L388" s="134"/>
    </row>
    <row r="389" spans="1:12" ht="15.75" hidden="1" x14ac:dyDescent="0.25">
      <c r="A389" s="118">
        <f ca="1">'патриотика0,3664'!A439</f>
        <v>0</v>
      </c>
      <c r="B389" s="79" t="s">
        <v>84</v>
      </c>
      <c r="C389" s="79">
        <v>93</v>
      </c>
      <c r="D389" s="159">
        <f>PRODUCT(Лист1!G130,$A$235)</f>
        <v>0.26719999999999999</v>
      </c>
      <c r="E389" s="326">
        <f>Лист1!H130</f>
        <v>0</v>
      </c>
      <c r="F389" s="307">
        <f t="shared" si="15"/>
        <v>0</v>
      </c>
      <c r="G389" s="158"/>
      <c r="H389" s="6"/>
      <c r="I389" s="6"/>
      <c r="J389" s="133"/>
      <c r="K389" s="108"/>
      <c r="L389" s="134"/>
    </row>
    <row r="390" spans="1:12" ht="15.75" hidden="1" x14ac:dyDescent="0.25">
      <c r="A390" s="118">
        <f ca="1">'патриотика0,3664'!A440</f>
        <v>0</v>
      </c>
      <c r="B390" s="79" t="s">
        <v>84</v>
      </c>
      <c r="C390" s="79">
        <v>94</v>
      </c>
      <c r="D390" s="159">
        <f>PRODUCT(Лист1!G131,$A$235)</f>
        <v>0.26719999999999999</v>
      </c>
      <c r="E390" s="326">
        <f>Лист1!H131</f>
        <v>0</v>
      </c>
      <c r="F390" s="307">
        <f t="shared" si="15"/>
        <v>0</v>
      </c>
      <c r="G390" s="158"/>
      <c r="H390" s="6"/>
      <c r="I390" s="6"/>
      <c r="J390" s="133"/>
      <c r="K390" s="108"/>
      <c r="L390" s="134"/>
    </row>
    <row r="391" spans="1:12" ht="15.75" hidden="1" x14ac:dyDescent="0.25">
      <c r="A391" s="118">
        <f ca="1">'патриотика0,3664'!A441</f>
        <v>0</v>
      </c>
      <c r="B391" s="79" t="s">
        <v>84</v>
      </c>
      <c r="C391" s="79">
        <v>95</v>
      </c>
      <c r="D391" s="159">
        <f>PRODUCT(Лист1!G132,$A$235)</f>
        <v>0.26719999999999999</v>
      </c>
      <c r="E391" s="326">
        <f>Лист1!H132</f>
        <v>0</v>
      </c>
      <c r="F391" s="307">
        <f t="shared" si="15"/>
        <v>0</v>
      </c>
      <c r="G391" s="158"/>
      <c r="H391" s="6"/>
      <c r="I391" s="6"/>
      <c r="J391" s="133"/>
      <c r="K391" s="108"/>
      <c r="L391" s="134"/>
    </row>
    <row r="392" spans="1:12" ht="15.75" hidden="1" x14ac:dyDescent="0.25">
      <c r="A392" s="118">
        <f ca="1">'патриотика0,3664'!A442</f>
        <v>0</v>
      </c>
      <c r="B392" s="79" t="s">
        <v>84</v>
      </c>
      <c r="C392" s="79">
        <v>96</v>
      </c>
      <c r="D392" s="159">
        <f>PRODUCT(Лист1!G133,$A$235)</f>
        <v>0.26719999999999999</v>
      </c>
      <c r="E392" s="326">
        <f>Лист1!H133</f>
        <v>0</v>
      </c>
      <c r="F392" s="307">
        <f t="shared" si="15"/>
        <v>0</v>
      </c>
      <c r="G392" s="158"/>
      <c r="H392" s="6"/>
      <c r="I392" s="6"/>
      <c r="J392" s="133"/>
      <c r="K392" s="108"/>
      <c r="L392" s="134"/>
    </row>
    <row r="393" spans="1:12" ht="15.75" hidden="1" x14ac:dyDescent="0.25">
      <c r="A393" s="118">
        <f ca="1">'патриотика0,3664'!A443</f>
        <v>0</v>
      </c>
      <c r="B393" s="79" t="s">
        <v>84</v>
      </c>
      <c r="C393" s="79">
        <v>97</v>
      </c>
      <c r="D393" s="159">
        <f>PRODUCT(Лист1!G134,$A$235)</f>
        <v>0.26719999999999999</v>
      </c>
      <c r="E393" s="326">
        <f>Лист1!H134</f>
        <v>0</v>
      </c>
      <c r="F393" s="307">
        <f t="shared" si="15"/>
        <v>0</v>
      </c>
      <c r="G393" s="158"/>
      <c r="H393" s="6"/>
      <c r="I393" s="6"/>
      <c r="J393" s="133"/>
      <c r="K393" s="108"/>
      <c r="L393" s="134"/>
    </row>
    <row r="394" spans="1:12" ht="15.75" hidden="1" x14ac:dyDescent="0.25">
      <c r="A394" s="118">
        <f ca="1">'патриотика0,3664'!A444</f>
        <v>0</v>
      </c>
      <c r="B394" s="79" t="s">
        <v>84</v>
      </c>
      <c r="C394" s="79">
        <v>98</v>
      </c>
      <c r="D394" s="159">
        <f>PRODUCT(Лист1!G135,$A$235)</f>
        <v>0.26719999999999999</v>
      </c>
      <c r="E394" s="326">
        <f>Лист1!H135</f>
        <v>0</v>
      </c>
      <c r="F394" s="307">
        <f t="shared" si="15"/>
        <v>0</v>
      </c>
      <c r="G394" s="158"/>
      <c r="H394" s="6"/>
      <c r="I394" s="6"/>
      <c r="J394" s="133"/>
      <c r="K394" s="108"/>
      <c r="L394" s="134"/>
    </row>
    <row r="395" spans="1:12" ht="15.75" hidden="1" x14ac:dyDescent="0.25">
      <c r="A395" s="118">
        <f ca="1">'патриотика0,3664'!A445</f>
        <v>0</v>
      </c>
      <c r="B395" s="79" t="s">
        <v>84</v>
      </c>
      <c r="C395" s="79">
        <v>99</v>
      </c>
      <c r="D395" s="159">
        <f>PRODUCT(Лист1!G136,$A$235)</f>
        <v>0.26719999999999999</v>
      </c>
      <c r="E395" s="326">
        <f>Лист1!H136</f>
        <v>0</v>
      </c>
      <c r="F395" s="307">
        <f t="shared" si="15"/>
        <v>0</v>
      </c>
      <c r="G395" s="158"/>
      <c r="H395" s="6"/>
      <c r="I395" s="6"/>
      <c r="J395" s="133"/>
      <c r="K395" s="108"/>
      <c r="L395" s="134"/>
    </row>
    <row r="396" spans="1:12" ht="15.75" hidden="1" x14ac:dyDescent="0.25">
      <c r="A396" s="118">
        <f ca="1">'патриотика0,3664'!A446</f>
        <v>0</v>
      </c>
      <c r="B396" s="79" t="s">
        <v>84</v>
      </c>
      <c r="C396" s="79">
        <v>100</v>
      </c>
      <c r="D396" s="159">
        <f>PRODUCT(Лист1!G137,$A$235)</f>
        <v>0.26719999999999999</v>
      </c>
      <c r="E396" s="326">
        <f>Лист1!H137</f>
        <v>0</v>
      </c>
      <c r="F396" s="307">
        <f t="shared" si="15"/>
        <v>0</v>
      </c>
      <c r="G396" s="158"/>
      <c r="H396" s="6"/>
      <c r="I396" s="6"/>
      <c r="J396" s="133"/>
      <c r="K396" s="108"/>
      <c r="L396" s="134"/>
    </row>
    <row r="397" spans="1:12" ht="15.75" hidden="1" x14ac:dyDescent="0.25">
      <c r="A397" s="118">
        <f ca="1">'патриотика0,3664'!A447</f>
        <v>0</v>
      </c>
      <c r="B397" s="79" t="s">
        <v>84</v>
      </c>
      <c r="C397" s="79">
        <v>101</v>
      </c>
      <c r="D397" s="159">
        <f>PRODUCT(Лист1!G138,$A$235)</f>
        <v>0.26719999999999999</v>
      </c>
      <c r="E397" s="326">
        <f>Лист1!H138</f>
        <v>0</v>
      </c>
      <c r="F397" s="307">
        <f t="shared" si="15"/>
        <v>0</v>
      </c>
      <c r="G397" s="158"/>
      <c r="H397" s="6"/>
      <c r="I397" s="6"/>
      <c r="J397" s="133"/>
      <c r="K397" s="108"/>
      <c r="L397" s="134"/>
    </row>
    <row r="398" spans="1:12" ht="15.75" hidden="1" x14ac:dyDescent="0.25">
      <c r="A398" s="118">
        <f ca="1">'патриотика0,3664'!A448</f>
        <v>0</v>
      </c>
      <c r="B398" s="79" t="s">
        <v>84</v>
      </c>
      <c r="C398" s="79">
        <v>102</v>
      </c>
      <c r="D398" s="159">
        <f>PRODUCT(Лист1!G139,$A$235)</f>
        <v>0.26719999999999999</v>
      </c>
      <c r="E398" s="326">
        <f>Лист1!H139</f>
        <v>0</v>
      </c>
      <c r="F398" s="307">
        <f t="shared" si="15"/>
        <v>0</v>
      </c>
      <c r="G398" s="158"/>
      <c r="H398" s="6"/>
      <c r="I398" s="6"/>
      <c r="J398" s="133"/>
      <c r="K398" s="108"/>
      <c r="L398" s="134"/>
    </row>
    <row r="399" spans="1:12" ht="15.75" hidden="1" x14ac:dyDescent="0.25">
      <c r="A399" s="118">
        <f ca="1">'патриотика0,3664'!A449</f>
        <v>0</v>
      </c>
      <c r="B399" s="79" t="s">
        <v>84</v>
      </c>
      <c r="C399" s="79">
        <v>103</v>
      </c>
      <c r="D399" s="159">
        <f>PRODUCT(Лист1!G140,$A$235)</f>
        <v>0.26719999999999999</v>
      </c>
      <c r="E399" s="326">
        <f>Лист1!H140</f>
        <v>0</v>
      </c>
      <c r="F399" s="307">
        <f t="shared" si="15"/>
        <v>0</v>
      </c>
      <c r="G399" s="158"/>
      <c r="H399" s="6"/>
      <c r="I399" s="6"/>
      <c r="J399" s="133"/>
      <c r="K399" s="108"/>
      <c r="L399" s="134"/>
    </row>
    <row r="400" spans="1:12" ht="15.75" hidden="1" x14ac:dyDescent="0.25">
      <c r="A400" s="118">
        <f ca="1">'патриотика0,3664'!A450</f>
        <v>0</v>
      </c>
      <c r="B400" s="79" t="s">
        <v>84</v>
      </c>
      <c r="C400" s="79">
        <v>104</v>
      </c>
      <c r="D400" s="159">
        <f>PRODUCT(Лист1!G141,$A$235)</f>
        <v>0.26719999999999999</v>
      </c>
      <c r="E400" s="326">
        <f>Лист1!H141</f>
        <v>0</v>
      </c>
      <c r="F400" s="307">
        <f t="shared" si="15"/>
        <v>0</v>
      </c>
      <c r="G400" s="158"/>
      <c r="H400" s="6"/>
      <c r="I400" s="6"/>
      <c r="J400" s="133"/>
      <c r="K400" s="108"/>
      <c r="L400" s="134"/>
    </row>
    <row r="401" spans="1:12" ht="15.75" hidden="1" x14ac:dyDescent="0.25">
      <c r="A401" s="118">
        <f ca="1">'патриотика0,3664'!A451</f>
        <v>0</v>
      </c>
      <c r="B401" s="79" t="s">
        <v>84</v>
      </c>
      <c r="C401" s="79">
        <v>105</v>
      </c>
      <c r="D401" s="159">
        <f>PRODUCT(Лист1!G142,$A$235)</f>
        <v>0.26719999999999999</v>
      </c>
      <c r="E401" s="326">
        <f>Лист1!H142</f>
        <v>0</v>
      </c>
      <c r="F401" s="307">
        <f t="shared" si="15"/>
        <v>0</v>
      </c>
      <c r="G401" s="158"/>
      <c r="H401" s="6"/>
      <c r="I401" s="6"/>
      <c r="J401" s="133"/>
      <c r="K401" s="108"/>
      <c r="L401" s="134"/>
    </row>
    <row r="402" spans="1:12" ht="15.75" hidden="1" x14ac:dyDescent="0.25">
      <c r="A402" s="118">
        <f ca="1">'патриотика0,3664'!A452</f>
        <v>0</v>
      </c>
      <c r="B402" s="79" t="s">
        <v>84</v>
      </c>
      <c r="C402" s="79">
        <v>106</v>
      </c>
      <c r="D402" s="159">
        <f>PRODUCT(Лист1!G143,$A$235)</f>
        <v>0.26719999999999999</v>
      </c>
      <c r="E402" s="326">
        <f>Лист1!H143</f>
        <v>0</v>
      </c>
      <c r="F402" s="307">
        <f t="shared" si="15"/>
        <v>0</v>
      </c>
      <c r="G402" s="158"/>
      <c r="H402" s="6"/>
      <c r="I402" s="6"/>
      <c r="J402" s="133"/>
      <c r="K402" s="108"/>
      <c r="L402" s="134"/>
    </row>
    <row r="403" spans="1:12" ht="15.75" hidden="1" x14ac:dyDescent="0.25">
      <c r="A403" s="118">
        <f ca="1">'патриотика0,3664'!A453</f>
        <v>0</v>
      </c>
      <c r="B403" s="79" t="s">
        <v>84</v>
      </c>
      <c r="C403" s="79">
        <v>107</v>
      </c>
      <c r="D403" s="159">
        <f>PRODUCT(Лист1!G144,$A$235)</f>
        <v>0.26719999999999999</v>
      </c>
      <c r="E403" s="326">
        <f>Лист1!H144</f>
        <v>0</v>
      </c>
      <c r="F403" s="307">
        <f t="shared" si="15"/>
        <v>0</v>
      </c>
      <c r="G403" s="158"/>
      <c r="H403" s="6"/>
      <c r="I403" s="6"/>
      <c r="J403" s="133"/>
      <c r="K403" s="108"/>
      <c r="L403" s="134"/>
    </row>
    <row r="404" spans="1:12" ht="15.75" hidden="1" x14ac:dyDescent="0.25">
      <c r="A404" s="118">
        <f ca="1">'патриотика0,3664'!A454</f>
        <v>0</v>
      </c>
      <c r="B404" s="79" t="s">
        <v>84</v>
      </c>
      <c r="C404" s="79">
        <v>108</v>
      </c>
      <c r="D404" s="159">
        <f>PRODUCT(Лист1!G145,$A$235)</f>
        <v>0.26719999999999999</v>
      </c>
      <c r="E404" s="326">
        <f>Лист1!H145</f>
        <v>0</v>
      </c>
      <c r="F404" s="307">
        <f t="shared" si="15"/>
        <v>0</v>
      </c>
      <c r="G404" s="158"/>
      <c r="H404" s="6"/>
      <c r="I404" s="6"/>
      <c r="J404" s="133"/>
      <c r="K404" s="108"/>
      <c r="L404" s="134"/>
    </row>
    <row r="405" spans="1:12" ht="15.75" hidden="1" x14ac:dyDescent="0.25">
      <c r="A405" s="118">
        <f ca="1">'патриотика0,3664'!A455</f>
        <v>0</v>
      </c>
      <c r="B405" s="79" t="s">
        <v>84</v>
      </c>
      <c r="C405" s="79">
        <v>109</v>
      </c>
      <c r="D405" s="159">
        <f>PRODUCT(Лист1!G146,$A$235)</f>
        <v>0.26719999999999999</v>
      </c>
      <c r="E405" s="326">
        <f>Лист1!H146</f>
        <v>0</v>
      </c>
      <c r="F405" s="307">
        <f t="shared" si="15"/>
        <v>0</v>
      </c>
      <c r="G405" s="158"/>
      <c r="H405" s="6"/>
      <c r="I405" s="6"/>
      <c r="J405" s="133"/>
      <c r="K405" s="108"/>
      <c r="L405" s="134"/>
    </row>
    <row r="406" spans="1:12" ht="15.75" hidden="1" x14ac:dyDescent="0.25">
      <c r="A406" s="118">
        <f ca="1">'патриотика0,3664'!A456</f>
        <v>0</v>
      </c>
      <c r="B406" s="79" t="s">
        <v>84</v>
      </c>
      <c r="C406" s="79">
        <v>110</v>
      </c>
      <c r="D406" s="159">
        <f>PRODUCT(Лист1!G147,$A$235)</f>
        <v>0.26719999999999999</v>
      </c>
      <c r="E406" s="326">
        <f>Лист1!H147</f>
        <v>0</v>
      </c>
      <c r="F406" s="307">
        <f t="shared" si="15"/>
        <v>0</v>
      </c>
      <c r="G406" s="158"/>
      <c r="H406" s="6"/>
      <c r="I406" s="6"/>
      <c r="J406" s="133"/>
      <c r="K406" s="108"/>
      <c r="L406" s="134"/>
    </row>
    <row r="407" spans="1:12" ht="15.75" hidden="1" x14ac:dyDescent="0.25">
      <c r="A407" s="118">
        <f ca="1">'патриотика0,3664'!A457</f>
        <v>0</v>
      </c>
      <c r="B407" s="79" t="s">
        <v>84</v>
      </c>
      <c r="C407" s="79">
        <v>111</v>
      </c>
      <c r="D407" s="159">
        <f>PRODUCT(Лист1!G148,$A$235)</f>
        <v>0.26719999999999999</v>
      </c>
      <c r="E407" s="326">
        <f>Лист1!H148</f>
        <v>0</v>
      </c>
      <c r="F407" s="307">
        <f t="shared" si="15"/>
        <v>0</v>
      </c>
      <c r="G407" s="158"/>
      <c r="H407" s="6"/>
      <c r="I407" s="6"/>
      <c r="J407" s="133"/>
      <c r="K407" s="108"/>
      <c r="L407" s="134"/>
    </row>
    <row r="408" spans="1:12" ht="15.75" hidden="1" x14ac:dyDescent="0.25">
      <c r="A408" s="118">
        <f ca="1">'патриотика0,3664'!A458</f>
        <v>0</v>
      </c>
      <c r="B408" s="79" t="s">
        <v>84</v>
      </c>
      <c r="C408" s="205"/>
      <c r="D408" s="159">
        <f>PRODUCT(Лист1!G149,$A$235)</f>
        <v>0.26719999999999999</v>
      </c>
      <c r="E408" s="326">
        <f>Лист1!H149</f>
        <v>0</v>
      </c>
      <c r="F408" s="307">
        <f t="shared" si="15"/>
        <v>0</v>
      </c>
      <c r="G408" s="158"/>
      <c r="H408" s="6"/>
      <c r="I408" s="6"/>
      <c r="J408" s="133"/>
      <c r="K408" s="108"/>
      <c r="L408" s="134"/>
    </row>
    <row r="409" spans="1:12" ht="15.75" hidden="1" x14ac:dyDescent="0.25">
      <c r="A409" s="118">
        <f ca="1">'патриотика0,3664'!A459</f>
        <v>0</v>
      </c>
      <c r="B409" s="79" t="s">
        <v>84</v>
      </c>
      <c r="C409" s="205"/>
      <c r="D409" s="159">
        <f>PRODUCT(Лист1!G150,$A$235)</f>
        <v>0.26719999999999999</v>
      </c>
      <c r="E409" s="326">
        <f>Лист1!H150</f>
        <v>0</v>
      </c>
      <c r="F409" s="307">
        <f t="shared" si="15"/>
        <v>0</v>
      </c>
      <c r="G409" s="158"/>
      <c r="H409" s="6"/>
      <c r="I409" s="6"/>
      <c r="J409" s="133"/>
      <c r="K409" s="108"/>
      <c r="L409" s="134"/>
    </row>
    <row r="410" spans="1:12" ht="15.75" hidden="1" x14ac:dyDescent="0.25">
      <c r="A410" s="118">
        <f ca="1">'патриотика0,3664'!A460</f>
        <v>0</v>
      </c>
      <c r="B410" s="79" t="s">
        <v>84</v>
      </c>
      <c r="C410" s="205"/>
      <c r="D410" s="159">
        <f>PRODUCT(Лист1!G151,$A$235)</f>
        <v>0.26719999999999999</v>
      </c>
      <c r="E410" s="326">
        <f>Лист1!H151</f>
        <v>0</v>
      </c>
      <c r="F410" s="307">
        <f t="shared" si="15"/>
        <v>0</v>
      </c>
      <c r="G410" s="158"/>
      <c r="H410" s="6"/>
      <c r="I410" s="6"/>
      <c r="J410" s="133"/>
      <c r="K410" s="108"/>
      <c r="L410" s="134"/>
    </row>
    <row r="411" spans="1:12" ht="15.75" hidden="1" x14ac:dyDescent="0.25">
      <c r="A411" s="118">
        <f ca="1">'патриотика0,3664'!A461</f>
        <v>0</v>
      </c>
      <c r="B411" s="79" t="s">
        <v>84</v>
      </c>
      <c r="C411" s="205"/>
      <c r="D411" s="159">
        <f>PRODUCT(Лист1!G152,$A$235)</f>
        <v>0.26719999999999999</v>
      </c>
      <c r="E411" s="326">
        <f>Лист1!H152</f>
        <v>0</v>
      </c>
      <c r="F411" s="307">
        <f t="shared" si="15"/>
        <v>0</v>
      </c>
      <c r="G411" s="158"/>
      <c r="H411" s="6"/>
      <c r="I411" s="6"/>
      <c r="J411" s="133"/>
      <c r="K411" s="108"/>
      <c r="L411" s="134"/>
    </row>
    <row r="412" spans="1:12" ht="15.75" hidden="1" x14ac:dyDescent="0.25">
      <c r="A412" s="118">
        <f ca="1">'патриотика0,3664'!A462</f>
        <v>0</v>
      </c>
      <c r="B412" s="79" t="s">
        <v>84</v>
      </c>
      <c r="C412" s="205"/>
      <c r="D412" s="159">
        <f>PRODUCT(Лист1!G153,$A$235)</f>
        <v>0.26719999999999999</v>
      </c>
      <c r="E412" s="326">
        <f>Лист1!H153</f>
        <v>0</v>
      </c>
      <c r="F412" s="307">
        <f t="shared" si="15"/>
        <v>0</v>
      </c>
      <c r="G412" s="158"/>
      <c r="H412" s="6"/>
      <c r="I412" s="6"/>
      <c r="J412" s="133"/>
      <c r="K412" s="108"/>
      <c r="L412" s="134"/>
    </row>
    <row r="413" spans="1:12" ht="15.75" hidden="1" x14ac:dyDescent="0.25">
      <c r="A413" s="118">
        <f ca="1">'патриотика0,3664'!A463</f>
        <v>0</v>
      </c>
      <c r="B413" s="79" t="s">
        <v>84</v>
      </c>
      <c r="C413" s="205"/>
      <c r="D413" s="159">
        <f>PRODUCT(Лист1!G154,$A$235)</f>
        <v>0.26719999999999999</v>
      </c>
      <c r="E413" s="326">
        <f>Лист1!H154</f>
        <v>0</v>
      </c>
      <c r="F413" s="307">
        <f t="shared" si="15"/>
        <v>0</v>
      </c>
      <c r="G413" s="158"/>
      <c r="H413" s="6"/>
      <c r="I413" s="6"/>
      <c r="J413" s="133"/>
      <c r="K413" s="108"/>
      <c r="L413" s="134"/>
    </row>
    <row r="414" spans="1:12" ht="15.75" hidden="1" x14ac:dyDescent="0.25">
      <c r="A414" s="118">
        <f ca="1">'патриотика0,3664'!A464</f>
        <v>0</v>
      </c>
      <c r="B414" s="79" t="s">
        <v>84</v>
      </c>
      <c r="C414" s="205"/>
      <c r="D414" s="159">
        <f>PRODUCT(Лист1!G155,$A$235)</f>
        <v>0.26719999999999999</v>
      </c>
      <c r="E414" s="326">
        <f>Лист1!H155</f>
        <v>0</v>
      </c>
      <c r="F414" s="307">
        <f t="shared" si="15"/>
        <v>0</v>
      </c>
      <c r="G414" s="158"/>
      <c r="H414" s="6"/>
      <c r="I414" s="6"/>
      <c r="J414" s="133"/>
      <c r="K414" s="108"/>
      <c r="L414" s="134"/>
    </row>
    <row r="415" spans="1:12" ht="15.75" hidden="1" x14ac:dyDescent="0.25">
      <c r="A415" s="118">
        <f ca="1">'патриотика0,3664'!A465</f>
        <v>0</v>
      </c>
      <c r="B415" s="79" t="s">
        <v>84</v>
      </c>
      <c r="C415" s="205"/>
      <c r="D415" s="159">
        <f>PRODUCT(Лист1!G156,$A$235)</f>
        <v>0.26719999999999999</v>
      </c>
      <c r="E415" s="326">
        <f>Лист1!H156</f>
        <v>0</v>
      </c>
      <c r="F415" s="307">
        <f t="shared" si="15"/>
        <v>0</v>
      </c>
      <c r="G415" s="158"/>
      <c r="H415" s="6"/>
      <c r="I415" s="6"/>
      <c r="J415" s="133"/>
      <c r="K415" s="108"/>
      <c r="L415" s="134"/>
    </row>
    <row r="416" spans="1:12" ht="15.75" hidden="1" x14ac:dyDescent="0.25">
      <c r="A416" s="118">
        <f ca="1">'патриотика0,3664'!A466</f>
        <v>0</v>
      </c>
      <c r="B416" s="79" t="s">
        <v>84</v>
      </c>
      <c r="C416" s="205"/>
      <c r="D416" s="159">
        <f>PRODUCT(Лист1!G157,$A$235)</f>
        <v>0.26719999999999999</v>
      </c>
      <c r="E416" s="326">
        <f>Лист1!H157</f>
        <v>0</v>
      </c>
      <c r="F416" s="307">
        <f t="shared" si="15"/>
        <v>0</v>
      </c>
      <c r="G416" s="158"/>
      <c r="H416" s="6"/>
      <c r="I416" s="6"/>
      <c r="J416" s="133"/>
      <c r="K416" s="108"/>
      <c r="L416" s="134"/>
    </row>
    <row r="417" spans="1:12" ht="15.75" hidden="1" x14ac:dyDescent="0.25">
      <c r="A417" s="118">
        <f ca="1">'патриотика0,3664'!A467</f>
        <v>0</v>
      </c>
      <c r="B417" s="79" t="s">
        <v>84</v>
      </c>
      <c r="C417" s="205"/>
      <c r="D417" s="159">
        <f>PRODUCT(Лист1!G158,$A$235)</f>
        <v>0.26719999999999999</v>
      </c>
      <c r="E417" s="326">
        <f>Лист1!H158</f>
        <v>0</v>
      </c>
      <c r="F417" s="307">
        <f t="shared" si="15"/>
        <v>0</v>
      </c>
      <c r="G417" s="158"/>
      <c r="H417" s="6"/>
      <c r="I417" s="6"/>
      <c r="J417" s="133"/>
      <c r="K417" s="108"/>
      <c r="L417" s="134"/>
    </row>
    <row r="418" spans="1:12" ht="15.75" hidden="1" x14ac:dyDescent="0.25">
      <c r="A418" s="118">
        <f ca="1">'патриотика0,3664'!A468</f>
        <v>0</v>
      </c>
      <c r="B418" s="79" t="s">
        <v>84</v>
      </c>
      <c r="C418" s="205"/>
      <c r="D418" s="159">
        <f>PRODUCT(Лист1!G159,$A$235)</f>
        <v>0.26719999999999999</v>
      </c>
      <c r="E418" s="326">
        <f>Лист1!H159</f>
        <v>0</v>
      </c>
      <c r="F418" s="307">
        <f t="shared" si="15"/>
        <v>0</v>
      </c>
      <c r="G418" s="158"/>
      <c r="H418" s="6"/>
      <c r="I418" s="6"/>
      <c r="J418" s="133"/>
      <c r="K418" s="108"/>
      <c r="L418" s="134"/>
    </row>
    <row r="419" spans="1:12" ht="15.75" hidden="1" x14ac:dyDescent="0.25">
      <c r="A419" s="118">
        <f ca="1">'патриотика0,3664'!A469</f>
        <v>0</v>
      </c>
      <c r="B419" s="79" t="s">
        <v>84</v>
      </c>
      <c r="C419" s="205"/>
      <c r="D419" s="159">
        <f>PRODUCT(Лист1!G160,$A$235)</f>
        <v>0.26719999999999999</v>
      </c>
      <c r="E419" s="326">
        <f>Лист1!H160</f>
        <v>0</v>
      </c>
      <c r="F419" s="307">
        <f t="shared" si="15"/>
        <v>0</v>
      </c>
      <c r="G419" s="158"/>
      <c r="H419" s="6"/>
      <c r="I419" s="6"/>
      <c r="J419" s="133"/>
      <c r="K419" s="108"/>
      <c r="L419" s="134"/>
    </row>
    <row r="420" spans="1:12" ht="15.75" hidden="1" x14ac:dyDescent="0.25">
      <c r="A420" s="118">
        <f ca="1">'патриотика0,3664'!A470</f>
        <v>0</v>
      </c>
      <c r="B420" s="79" t="s">
        <v>84</v>
      </c>
      <c r="C420" s="205"/>
      <c r="D420" s="159">
        <f>PRODUCT(Лист1!G161,$A$235)</f>
        <v>0.26719999999999999</v>
      </c>
      <c r="E420" s="326">
        <f>Лист1!H161</f>
        <v>0</v>
      </c>
      <c r="F420" s="307">
        <f t="shared" si="15"/>
        <v>0</v>
      </c>
      <c r="G420" s="158"/>
      <c r="H420" s="6"/>
      <c r="I420" s="6"/>
      <c r="J420" s="133"/>
      <c r="K420" s="108"/>
      <c r="L420" s="134"/>
    </row>
    <row r="421" spans="1:12" ht="15.75" hidden="1" x14ac:dyDescent="0.25">
      <c r="A421" s="118">
        <f ca="1">'патриотика0,3664'!A471</f>
        <v>0</v>
      </c>
      <c r="B421" s="79" t="s">
        <v>84</v>
      </c>
      <c r="C421" s="205"/>
      <c r="D421" s="159">
        <f>PRODUCT(Лист1!G162,$A$235)</f>
        <v>0.26719999999999999</v>
      </c>
      <c r="E421" s="326">
        <f>Лист1!H162</f>
        <v>0</v>
      </c>
      <c r="F421" s="307">
        <f t="shared" si="15"/>
        <v>0</v>
      </c>
      <c r="G421" s="158"/>
      <c r="H421" s="6"/>
      <c r="I421" s="6"/>
      <c r="J421" s="133"/>
      <c r="K421" s="108"/>
      <c r="L421" s="134"/>
    </row>
    <row r="422" spans="1:12" ht="15.75" hidden="1" x14ac:dyDescent="0.25">
      <c r="A422" s="118">
        <f ca="1">'патриотика0,3664'!A472</f>
        <v>0</v>
      </c>
      <c r="B422" s="79" t="s">
        <v>84</v>
      </c>
      <c r="C422" s="205"/>
      <c r="D422" s="159">
        <f>PRODUCT(Лист1!G163,$A$235)</f>
        <v>0.26719999999999999</v>
      </c>
      <c r="E422" s="326">
        <f>Лист1!H163</f>
        <v>0</v>
      </c>
      <c r="F422" s="307">
        <f t="shared" si="15"/>
        <v>0</v>
      </c>
      <c r="G422" s="158"/>
      <c r="H422" s="6"/>
      <c r="I422" s="6"/>
      <c r="J422" s="133"/>
      <c r="K422" s="108"/>
      <c r="L422" s="134"/>
    </row>
    <row r="423" spans="1:12" ht="15.75" hidden="1" x14ac:dyDescent="0.25">
      <c r="A423" s="118">
        <f ca="1">'патриотика0,3664'!A473</f>
        <v>0</v>
      </c>
      <c r="B423" s="79" t="s">
        <v>84</v>
      </c>
      <c r="C423" s="205"/>
      <c r="D423" s="159">
        <f>PRODUCT(Лист1!G164,$A$235)</f>
        <v>0.26719999999999999</v>
      </c>
      <c r="E423" s="326">
        <f>Лист1!H164</f>
        <v>0</v>
      </c>
      <c r="F423" s="307">
        <f t="shared" si="15"/>
        <v>0</v>
      </c>
      <c r="G423" s="158"/>
      <c r="H423" s="6"/>
      <c r="I423" s="6"/>
      <c r="J423" s="133"/>
      <c r="K423" s="108"/>
      <c r="L423" s="134"/>
    </row>
    <row r="424" spans="1:12" ht="15.75" hidden="1" x14ac:dyDescent="0.25">
      <c r="A424" s="118">
        <f ca="1">'патриотика0,3664'!A474</f>
        <v>0</v>
      </c>
      <c r="B424" s="79" t="s">
        <v>84</v>
      </c>
      <c r="C424" s="205"/>
      <c r="D424" s="159">
        <f>PRODUCT(Лист1!G165,$A$235)</f>
        <v>0.26719999999999999</v>
      </c>
      <c r="E424" s="326">
        <f>Лист1!H165</f>
        <v>0</v>
      </c>
      <c r="F424" s="307">
        <f t="shared" si="15"/>
        <v>0</v>
      </c>
      <c r="G424" s="158"/>
      <c r="H424" s="6"/>
      <c r="I424" s="6"/>
      <c r="J424" s="133"/>
      <c r="K424" s="108"/>
      <c r="L424" s="134"/>
    </row>
    <row r="425" spans="1:12" ht="15.75" hidden="1" x14ac:dyDescent="0.25">
      <c r="A425" s="118">
        <f ca="1">'патриотика0,3664'!A475</f>
        <v>0</v>
      </c>
      <c r="B425" s="79" t="s">
        <v>84</v>
      </c>
      <c r="C425" s="234"/>
      <c r="D425" s="159">
        <f>PRODUCT(Лист1!G166,$A$235)</f>
        <v>0.26719999999999999</v>
      </c>
      <c r="E425" s="326">
        <f>Лист1!H166</f>
        <v>0</v>
      </c>
      <c r="F425" s="307">
        <f t="shared" si="15"/>
        <v>0</v>
      </c>
      <c r="G425" s="158"/>
      <c r="H425" s="6"/>
      <c r="I425" s="6"/>
      <c r="J425" s="133"/>
      <c r="K425" s="108"/>
      <c r="L425" s="134"/>
    </row>
    <row r="426" spans="1:12" ht="15.75" hidden="1" x14ac:dyDescent="0.25">
      <c r="A426" s="118">
        <f ca="1">'патриотика0,3664'!A476</f>
        <v>0</v>
      </c>
      <c r="B426" s="79" t="s">
        <v>84</v>
      </c>
      <c r="C426" s="234"/>
      <c r="D426" s="159">
        <f>PRODUCT(Лист1!G167,$A$235)</f>
        <v>0.26719999999999999</v>
      </c>
      <c r="E426" s="326">
        <f>Лист1!H167</f>
        <v>0</v>
      </c>
      <c r="F426" s="307">
        <f t="shared" si="15"/>
        <v>0</v>
      </c>
      <c r="G426" s="158"/>
      <c r="H426" s="6"/>
      <c r="I426" s="6"/>
      <c r="J426" s="133"/>
      <c r="K426" s="108"/>
      <c r="L426" s="134"/>
    </row>
    <row r="427" spans="1:12" ht="15.75" hidden="1" x14ac:dyDescent="0.25">
      <c r="A427" s="118">
        <f ca="1">'патриотика0,3664'!A477</f>
        <v>0</v>
      </c>
      <c r="B427" s="79" t="s">
        <v>84</v>
      </c>
      <c r="C427" s="234"/>
      <c r="D427" s="159">
        <f>PRODUCT(Лист1!G168,$A$235)</f>
        <v>0.26719999999999999</v>
      </c>
      <c r="E427" s="326">
        <f>Лист1!H168</f>
        <v>0</v>
      </c>
      <c r="F427" s="307">
        <f t="shared" si="15"/>
        <v>0</v>
      </c>
      <c r="G427" s="158"/>
      <c r="H427" s="6"/>
      <c r="I427" s="6"/>
      <c r="J427" s="133"/>
      <c r="K427" s="108"/>
      <c r="L427" s="134"/>
    </row>
    <row r="428" spans="1:12" ht="15.75" hidden="1" x14ac:dyDescent="0.25">
      <c r="A428" s="118">
        <f ca="1">'патриотика0,3664'!A478</f>
        <v>0</v>
      </c>
      <c r="B428" s="79" t="s">
        <v>84</v>
      </c>
      <c r="C428" s="234"/>
      <c r="D428" s="159">
        <f>PRODUCT(Лист1!G169,$A$235)</f>
        <v>0.26719999999999999</v>
      </c>
      <c r="E428" s="326">
        <f>Лист1!H169</f>
        <v>0</v>
      </c>
      <c r="F428" s="307">
        <f t="shared" si="15"/>
        <v>0</v>
      </c>
      <c r="G428" s="158"/>
      <c r="H428" s="6"/>
      <c r="I428" s="6"/>
      <c r="J428" s="133"/>
      <c r="K428" s="108"/>
      <c r="L428" s="134"/>
    </row>
    <row r="429" spans="1:12" ht="15.75" hidden="1" x14ac:dyDescent="0.25">
      <c r="A429" s="118">
        <f ca="1">'патриотика0,3664'!A479</f>
        <v>0</v>
      </c>
      <c r="B429" s="79" t="s">
        <v>84</v>
      </c>
      <c r="C429" s="234"/>
      <c r="D429" s="159">
        <f>PRODUCT(Лист1!G170,$A$235)</f>
        <v>0.26719999999999999</v>
      </c>
      <c r="E429" s="326">
        <f>Лист1!H170</f>
        <v>0</v>
      </c>
      <c r="F429" s="307">
        <f t="shared" si="15"/>
        <v>0</v>
      </c>
      <c r="G429" s="158"/>
      <c r="H429" s="6"/>
      <c r="I429" s="6"/>
      <c r="J429" s="133"/>
      <c r="K429" s="108"/>
      <c r="L429" s="134"/>
    </row>
    <row r="430" spans="1:12" ht="15.75" hidden="1" x14ac:dyDescent="0.25">
      <c r="A430" s="118">
        <f ca="1">'патриотика0,3664'!A480</f>
        <v>0</v>
      </c>
      <c r="B430" s="79" t="s">
        <v>84</v>
      </c>
      <c r="C430" s="234"/>
      <c r="D430" s="159">
        <f>PRODUCT(Лист1!G171,$A$235)</f>
        <v>0.26719999999999999</v>
      </c>
      <c r="E430" s="326">
        <f>Лист1!H171</f>
        <v>0</v>
      </c>
      <c r="F430" s="307">
        <f t="shared" si="15"/>
        <v>0</v>
      </c>
      <c r="G430" s="158"/>
      <c r="H430" s="6"/>
      <c r="I430" s="6"/>
      <c r="J430" s="133"/>
      <c r="K430" s="108"/>
      <c r="L430" s="134"/>
    </row>
    <row r="431" spans="1:12" ht="15.75" hidden="1" x14ac:dyDescent="0.25">
      <c r="A431" s="118">
        <f ca="1">'патриотика0,3664'!A481</f>
        <v>0</v>
      </c>
      <c r="B431" s="79" t="s">
        <v>84</v>
      </c>
      <c r="C431" s="234"/>
      <c r="D431" s="159">
        <f>PRODUCT(Лист1!G172,$A$235)</f>
        <v>0.26719999999999999</v>
      </c>
      <c r="E431" s="326">
        <f>Лист1!H172</f>
        <v>0</v>
      </c>
      <c r="F431" s="307">
        <f t="shared" si="15"/>
        <v>0</v>
      </c>
      <c r="G431" s="158"/>
      <c r="H431" s="6"/>
      <c r="I431" s="6"/>
      <c r="J431" s="133"/>
      <c r="K431" s="108"/>
      <c r="L431" s="134"/>
    </row>
    <row r="432" spans="1:12" ht="15.75" hidden="1" x14ac:dyDescent="0.25">
      <c r="A432" s="118">
        <f ca="1">'патриотика0,3664'!A482</f>
        <v>0</v>
      </c>
      <c r="B432" s="79" t="s">
        <v>84</v>
      </c>
      <c r="C432" s="234"/>
      <c r="D432" s="159">
        <f>PRODUCT(Лист1!G173,$A$235)</f>
        <v>0.26719999999999999</v>
      </c>
      <c r="E432" s="326">
        <f>Лист1!H173</f>
        <v>0</v>
      </c>
      <c r="F432" s="307">
        <f t="shared" si="15"/>
        <v>0</v>
      </c>
      <c r="G432" s="158"/>
      <c r="H432" s="6"/>
      <c r="I432" s="6"/>
      <c r="J432" s="133"/>
      <c r="K432" s="108"/>
      <c r="L432" s="134"/>
    </row>
    <row r="433" spans="1:12" ht="15.75" hidden="1" x14ac:dyDescent="0.25">
      <c r="A433" s="118">
        <f ca="1">'патриотика0,3664'!A483</f>
        <v>0</v>
      </c>
      <c r="B433" s="79" t="s">
        <v>84</v>
      </c>
      <c r="C433" s="234"/>
      <c r="D433" s="159">
        <f>PRODUCT(Лист1!G174,$A$235)</f>
        <v>0.26719999999999999</v>
      </c>
      <c r="E433" s="326">
        <f>Лист1!H174</f>
        <v>0</v>
      </c>
      <c r="F433" s="307">
        <f t="shared" si="15"/>
        <v>0</v>
      </c>
      <c r="G433" s="158"/>
      <c r="H433" s="6"/>
      <c r="I433" s="6"/>
      <c r="J433" s="133"/>
      <c r="K433" s="108"/>
      <c r="L433" s="134"/>
    </row>
    <row r="434" spans="1:12" ht="15.75" hidden="1" x14ac:dyDescent="0.25">
      <c r="A434" s="118">
        <f ca="1">'патриотика0,3664'!A484</f>
        <v>0</v>
      </c>
      <c r="B434" s="79" t="s">
        <v>84</v>
      </c>
      <c r="C434" s="234"/>
      <c r="D434" s="159">
        <f>PRODUCT(Лист1!G175,$A$235)</f>
        <v>0.26719999999999999</v>
      </c>
      <c r="E434" s="326">
        <f>Лист1!H175</f>
        <v>0</v>
      </c>
      <c r="F434" s="307">
        <f t="shared" si="15"/>
        <v>0</v>
      </c>
      <c r="G434" s="158"/>
      <c r="H434" s="6"/>
      <c r="I434" s="6"/>
      <c r="J434" s="133"/>
      <c r="K434" s="108"/>
      <c r="L434" s="134"/>
    </row>
    <row r="435" spans="1:12" ht="15.75" hidden="1" x14ac:dyDescent="0.25">
      <c r="A435" s="118">
        <f ca="1">'патриотика0,3664'!A485</f>
        <v>0</v>
      </c>
      <c r="B435" s="79" t="s">
        <v>84</v>
      </c>
      <c r="C435" s="234"/>
      <c r="D435" s="159">
        <f>PRODUCT(Лист1!G176,$A$235)</f>
        <v>0.26719999999999999</v>
      </c>
      <c r="E435" s="326">
        <f>Лист1!H176</f>
        <v>0</v>
      </c>
      <c r="F435" s="307">
        <f t="shared" si="15"/>
        <v>0</v>
      </c>
      <c r="G435" s="158"/>
      <c r="H435" s="6"/>
      <c r="I435" s="6"/>
      <c r="J435" s="133"/>
      <c r="K435" s="108"/>
      <c r="L435" s="134"/>
    </row>
    <row r="436" spans="1:12" ht="15.75" hidden="1" x14ac:dyDescent="0.25">
      <c r="A436" s="118">
        <f ca="1">'патриотика0,3664'!A486</f>
        <v>0</v>
      </c>
      <c r="B436" s="79" t="s">
        <v>84</v>
      </c>
      <c r="C436" s="234"/>
      <c r="D436" s="159">
        <f>PRODUCT(Лист1!G177,$A$235)</f>
        <v>0.26719999999999999</v>
      </c>
      <c r="E436" s="326">
        <f>Лист1!H177</f>
        <v>0</v>
      </c>
      <c r="F436" s="307">
        <f t="shared" si="15"/>
        <v>0</v>
      </c>
      <c r="G436" s="158"/>
      <c r="H436" s="6"/>
      <c r="I436" s="6"/>
      <c r="J436" s="133"/>
      <c r="K436" s="108"/>
      <c r="L436" s="134"/>
    </row>
    <row r="437" spans="1:12" ht="15.75" hidden="1" x14ac:dyDescent="0.25">
      <c r="A437" s="118">
        <f ca="1">'патриотика0,3664'!A487</f>
        <v>0</v>
      </c>
      <c r="B437" s="79" t="s">
        <v>84</v>
      </c>
      <c r="C437" s="234"/>
      <c r="D437" s="159">
        <f>PRODUCT(Лист1!G178,$A$235)</f>
        <v>0.26719999999999999</v>
      </c>
      <c r="E437" s="326">
        <f>Лист1!H178</f>
        <v>0</v>
      </c>
      <c r="F437" s="307">
        <f t="shared" si="15"/>
        <v>0</v>
      </c>
      <c r="G437" s="158"/>
      <c r="H437" s="6"/>
      <c r="I437" s="6"/>
      <c r="J437" s="133"/>
      <c r="K437" s="108"/>
      <c r="L437" s="134"/>
    </row>
    <row r="438" spans="1:12" ht="15.75" hidden="1" x14ac:dyDescent="0.25">
      <c r="A438" s="118">
        <f ca="1">'патриотика0,3664'!A488</f>
        <v>0</v>
      </c>
      <c r="B438" s="79" t="s">
        <v>84</v>
      </c>
      <c r="C438" s="234"/>
      <c r="D438" s="159">
        <f>PRODUCT(Лист1!G179,$A$235)</f>
        <v>0.26719999999999999</v>
      </c>
      <c r="E438" s="326">
        <f>Лист1!H179</f>
        <v>0</v>
      </c>
      <c r="F438" s="307">
        <f t="shared" si="15"/>
        <v>0</v>
      </c>
      <c r="G438" s="158"/>
      <c r="H438" s="6"/>
      <c r="I438" s="6"/>
      <c r="J438" s="133"/>
      <c r="K438" s="108"/>
      <c r="L438" s="134"/>
    </row>
    <row r="439" spans="1:12" ht="15.75" hidden="1" x14ac:dyDescent="0.25">
      <c r="A439" s="118">
        <f ca="1">'патриотика0,3664'!A489</f>
        <v>0</v>
      </c>
      <c r="B439" s="79" t="s">
        <v>84</v>
      </c>
      <c r="C439" s="234"/>
      <c r="D439" s="159">
        <f>PRODUCT(Лист1!G180,$A$235)</f>
        <v>0.26719999999999999</v>
      </c>
      <c r="E439" s="326">
        <f>Лист1!H180</f>
        <v>0</v>
      </c>
      <c r="F439" s="307">
        <f t="shared" si="15"/>
        <v>0</v>
      </c>
      <c r="G439" s="158"/>
      <c r="H439" s="6"/>
      <c r="I439" s="6"/>
      <c r="J439" s="133"/>
      <c r="K439" s="108"/>
      <c r="L439" s="134"/>
    </row>
    <row r="440" spans="1:12" ht="15.75" hidden="1" x14ac:dyDescent="0.25">
      <c r="A440" s="118">
        <f ca="1">'патриотика0,3664'!A490</f>
        <v>0</v>
      </c>
      <c r="B440" s="79" t="s">
        <v>84</v>
      </c>
      <c r="C440" s="234"/>
      <c r="D440" s="159">
        <f>PRODUCT(Лист1!G181,$A$235)</f>
        <v>0.26719999999999999</v>
      </c>
      <c r="E440" s="326">
        <f>Лист1!H181</f>
        <v>0</v>
      </c>
      <c r="F440" s="307">
        <f t="shared" ref="F440:F485" si="16">D440*E440</f>
        <v>0</v>
      </c>
      <c r="G440" s="158"/>
      <c r="H440" s="6"/>
      <c r="I440" s="6"/>
      <c r="J440" s="133"/>
      <c r="K440" s="108"/>
      <c r="L440" s="134"/>
    </row>
    <row r="441" spans="1:12" ht="15.75" hidden="1" x14ac:dyDescent="0.25">
      <c r="A441" s="118">
        <f ca="1">'патриотика0,3664'!A491</f>
        <v>0</v>
      </c>
      <c r="B441" s="79" t="s">
        <v>84</v>
      </c>
      <c r="C441" s="234"/>
      <c r="D441" s="159">
        <f>PRODUCT(Лист1!G182,$A$235)</f>
        <v>0.26719999999999999</v>
      </c>
      <c r="E441" s="326">
        <f>Лист1!H182</f>
        <v>0</v>
      </c>
      <c r="F441" s="307">
        <f t="shared" si="16"/>
        <v>0</v>
      </c>
      <c r="G441" s="158"/>
      <c r="H441" s="6"/>
      <c r="I441" s="6"/>
      <c r="J441" s="133"/>
      <c r="K441" s="108"/>
      <c r="L441" s="134"/>
    </row>
    <row r="442" spans="1:12" ht="15.75" hidden="1" x14ac:dyDescent="0.25">
      <c r="A442" s="118">
        <f ca="1">'патриотика0,3664'!A492</f>
        <v>0</v>
      </c>
      <c r="B442" s="79" t="s">
        <v>84</v>
      </c>
      <c r="C442" s="205"/>
      <c r="D442" s="159">
        <f>PRODUCT(Лист1!G183,$A$235)</f>
        <v>0.26719999999999999</v>
      </c>
      <c r="E442" s="326">
        <f>Лист1!H183</f>
        <v>0</v>
      </c>
      <c r="F442" s="307">
        <f t="shared" si="16"/>
        <v>0</v>
      </c>
      <c r="G442" s="158"/>
      <c r="H442" s="6"/>
      <c r="I442" s="6"/>
      <c r="J442" s="133"/>
      <c r="K442" s="108"/>
      <c r="L442" s="134"/>
    </row>
    <row r="443" spans="1:12" ht="15.75" hidden="1" x14ac:dyDescent="0.25">
      <c r="A443" s="118">
        <f ca="1">'патриотика0,3664'!A493</f>
        <v>0</v>
      </c>
      <c r="B443" s="79" t="s">
        <v>84</v>
      </c>
      <c r="C443" s="205"/>
      <c r="D443" s="159">
        <f>PRODUCT(Лист1!G184,$A$235)</f>
        <v>0.26719999999999999</v>
      </c>
      <c r="E443" s="326">
        <f>Лист1!H184</f>
        <v>0</v>
      </c>
      <c r="F443" s="307">
        <f t="shared" si="16"/>
        <v>0</v>
      </c>
      <c r="G443" s="158"/>
      <c r="H443" s="6"/>
      <c r="I443" s="6"/>
      <c r="J443" s="133"/>
      <c r="K443" s="108"/>
      <c r="L443" s="134"/>
    </row>
    <row r="444" spans="1:12" ht="15.75" hidden="1" x14ac:dyDescent="0.25">
      <c r="A444" s="118">
        <f ca="1">'патриотика0,3664'!A494</f>
        <v>0</v>
      </c>
      <c r="B444" s="79" t="s">
        <v>84</v>
      </c>
      <c r="C444" s="205"/>
      <c r="D444" s="159">
        <f>PRODUCT(Лист1!G185,$A$235)</f>
        <v>0.26719999999999999</v>
      </c>
      <c r="E444" s="326">
        <f>Лист1!H185</f>
        <v>0</v>
      </c>
      <c r="F444" s="307">
        <f t="shared" si="16"/>
        <v>0</v>
      </c>
      <c r="G444" s="158"/>
      <c r="H444" s="6"/>
      <c r="I444" s="6"/>
      <c r="J444" s="133"/>
      <c r="K444" s="108"/>
      <c r="L444" s="134"/>
    </row>
    <row r="445" spans="1:12" ht="15.75" hidden="1" x14ac:dyDescent="0.25">
      <c r="A445" s="118">
        <f ca="1">'патриотика0,3664'!A495</f>
        <v>0</v>
      </c>
      <c r="B445" s="79" t="s">
        <v>84</v>
      </c>
      <c r="C445" s="205"/>
      <c r="D445" s="159">
        <f>PRODUCT(Лист1!G186,$A$235)</f>
        <v>0.26719999999999999</v>
      </c>
      <c r="E445" s="326">
        <f>Лист1!H186</f>
        <v>0</v>
      </c>
      <c r="F445" s="307">
        <f t="shared" si="16"/>
        <v>0</v>
      </c>
      <c r="G445" s="158"/>
      <c r="H445" s="6"/>
      <c r="I445" s="6"/>
      <c r="J445" s="133"/>
      <c r="K445" s="108"/>
      <c r="L445" s="134"/>
    </row>
    <row r="446" spans="1:12" ht="15.75" hidden="1" x14ac:dyDescent="0.25">
      <c r="A446" s="118">
        <f ca="1">'патриотика0,3664'!A496</f>
        <v>0</v>
      </c>
      <c r="B446" s="79" t="s">
        <v>84</v>
      </c>
      <c r="C446" s="205"/>
      <c r="D446" s="159">
        <f>PRODUCT(Лист1!G187,$A$235)</f>
        <v>0.26719999999999999</v>
      </c>
      <c r="E446" s="326">
        <f>Лист1!H187</f>
        <v>0</v>
      </c>
      <c r="F446" s="307">
        <f t="shared" si="16"/>
        <v>0</v>
      </c>
      <c r="G446" s="158"/>
      <c r="H446" s="6"/>
      <c r="I446" s="6"/>
      <c r="J446" s="133"/>
      <c r="K446" s="108"/>
      <c r="L446" s="134"/>
    </row>
    <row r="447" spans="1:12" ht="15.75" hidden="1" x14ac:dyDescent="0.25">
      <c r="A447" s="118">
        <f ca="1">'патриотика0,3664'!A497</f>
        <v>0</v>
      </c>
      <c r="B447" s="79" t="s">
        <v>84</v>
      </c>
      <c r="C447" s="205"/>
      <c r="D447" s="159">
        <f>PRODUCT(Лист1!G188,$A$235)</f>
        <v>0.26719999999999999</v>
      </c>
      <c r="E447" s="326">
        <f>Лист1!H188</f>
        <v>0</v>
      </c>
      <c r="F447" s="307">
        <f t="shared" si="16"/>
        <v>0</v>
      </c>
      <c r="G447" s="158"/>
      <c r="H447" s="6"/>
      <c r="I447" s="6"/>
      <c r="J447" s="133"/>
      <c r="K447" s="108"/>
      <c r="L447" s="134"/>
    </row>
    <row r="448" spans="1:12" ht="15.75" hidden="1" x14ac:dyDescent="0.25">
      <c r="A448" s="118">
        <f ca="1">'патриотика0,3664'!A498</f>
        <v>0</v>
      </c>
      <c r="B448" s="79" t="s">
        <v>84</v>
      </c>
      <c r="C448" s="205"/>
      <c r="D448" s="159">
        <f>PRODUCT(Лист1!G189,$A$235)</f>
        <v>0.26719999999999999</v>
      </c>
      <c r="E448" s="326">
        <f>Лист1!H189</f>
        <v>0</v>
      </c>
      <c r="F448" s="307">
        <f t="shared" si="16"/>
        <v>0</v>
      </c>
      <c r="G448" s="158"/>
      <c r="H448" s="6"/>
      <c r="I448" s="6"/>
      <c r="J448" s="133"/>
      <c r="K448" s="108"/>
      <c r="L448" s="134"/>
    </row>
    <row r="449" spans="1:12" ht="14.25" hidden="1" customHeight="1" x14ac:dyDescent="0.25">
      <c r="A449" s="118">
        <f ca="1">'патриотика0,3664'!A499</f>
        <v>0</v>
      </c>
      <c r="B449" s="79" t="s">
        <v>84</v>
      </c>
      <c r="C449" s="205"/>
      <c r="D449" s="159">
        <f>PRODUCT(Лист1!G190,$A$235)</f>
        <v>0.26719999999999999</v>
      </c>
      <c r="E449" s="326">
        <f>Лист1!H190</f>
        <v>0</v>
      </c>
      <c r="F449" s="307">
        <f t="shared" si="16"/>
        <v>0</v>
      </c>
      <c r="G449" s="158"/>
      <c r="H449" s="6"/>
      <c r="I449" s="6"/>
      <c r="J449" s="133"/>
      <c r="K449" s="108"/>
      <c r="L449" s="134"/>
    </row>
    <row r="450" spans="1:12" ht="14.25" hidden="1" customHeight="1" x14ac:dyDescent="0.25">
      <c r="A450" s="118">
        <f ca="1">'патриотика0,3664'!A500</f>
        <v>0</v>
      </c>
      <c r="B450" s="79" t="s">
        <v>84</v>
      </c>
      <c r="C450" s="205"/>
      <c r="D450" s="159">
        <f>PRODUCT(Лист1!G191,$A$235)</f>
        <v>0.26719999999999999</v>
      </c>
      <c r="E450" s="326">
        <f>Лист1!H191</f>
        <v>0</v>
      </c>
      <c r="F450" s="307">
        <f t="shared" si="16"/>
        <v>0</v>
      </c>
      <c r="G450" s="158"/>
      <c r="H450" s="6"/>
      <c r="I450" s="6"/>
      <c r="J450" s="133"/>
      <c r="K450" s="108"/>
      <c r="L450" s="134"/>
    </row>
    <row r="451" spans="1:12" ht="14.25" hidden="1" customHeight="1" x14ac:dyDescent="0.25">
      <c r="A451" s="118">
        <f ca="1">'патриотика0,3664'!A501</f>
        <v>0</v>
      </c>
      <c r="B451" s="79" t="s">
        <v>84</v>
      </c>
      <c r="C451" s="205"/>
      <c r="D451" s="159">
        <f>PRODUCT(Лист1!G192,$A$235)</f>
        <v>0.26719999999999999</v>
      </c>
      <c r="E451" s="326">
        <f>Лист1!H192</f>
        <v>0</v>
      </c>
      <c r="F451" s="307">
        <f t="shared" si="16"/>
        <v>0</v>
      </c>
      <c r="G451" s="158"/>
      <c r="H451" s="6"/>
      <c r="I451" s="6"/>
      <c r="J451" s="133"/>
      <c r="K451" s="108"/>
      <c r="L451" s="134"/>
    </row>
    <row r="452" spans="1:12" ht="14.25" hidden="1" customHeight="1" x14ac:dyDescent="0.25">
      <c r="A452" s="118">
        <f ca="1">'патриотика0,3664'!A502</f>
        <v>0</v>
      </c>
      <c r="B452" s="79" t="s">
        <v>84</v>
      </c>
      <c r="C452" s="205"/>
      <c r="D452" s="159">
        <f>PRODUCT(Лист1!G193,$A$235)</f>
        <v>0.26719999999999999</v>
      </c>
      <c r="E452" s="326">
        <f>Лист1!H193</f>
        <v>0</v>
      </c>
      <c r="F452" s="307">
        <f t="shared" si="16"/>
        <v>0</v>
      </c>
      <c r="G452" s="158"/>
      <c r="H452" s="6"/>
      <c r="I452" s="6"/>
      <c r="J452" s="133"/>
      <c r="K452" s="108"/>
      <c r="L452" s="134"/>
    </row>
    <row r="453" spans="1:12" ht="14.25" hidden="1" customHeight="1" x14ac:dyDescent="0.25">
      <c r="A453" s="118">
        <f ca="1">'патриотика0,3664'!A503</f>
        <v>0</v>
      </c>
      <c r="B453" s="79" t="s">
        <v>84</v>
      </c>
      <c r="C453" s="205"/>
      <c r="D453" s="159">
        <f>PRODUCT(Лист1!G194,$A$235)</f>
        <v>0.26719999999999999</v>
      </c>
      <c r="E453" s="326">
        <f>Лист1!H194</f>
        <v>0</v>
      </c>
      <c r="F453" s="307">
        <f t="shared" si="16"/>
        <v>0</v>
      </c>
      <c r="G453" s="158"/>
      <c r="H453" s="6"/>
      <c r="I453" s="6"/>
      <c r="J453" s="133"/>
      <c r="K453" s="108"/>
      <c r="L453" s="134"/>
    </row>
    <row r="454" spans="1:12" ht="14.25" hidden="1" customHeight="1" x14ac:dyDescent="0.25">
      <c r="A454" s="118">
        <f ca="1">'патриотика0,3664'!A504</f>
        <v>0</v>
      </c>
      <c r="B454" s="79" t="s">
        <v>84</v>
      </c>
      <c r="C454" s="205"/>
      <c r="D454" s="159">
        <f>PRODUCT(Лист1!G195,$A$235)</f>
        <v>0.26719999999999999</v>
      </c>
      <c r="E454" s="326">
        <f>Лист1!H195</f>
        <v>0</v>
      </c>
      <c r="F454" s="307">
        <f t="shared" si="16"/>
        <v>0</v>
      </c>
      <c r="G454" s="158"/>
      <c r="H454" s="6"/>
      <c r="I454" s="6"/>
      <c r="J454" s="133"/>
      <c r="K454" s="108"/>
      <c r="L454" s="134"/>
    </row>
    <row r="455" spans="1:12" ht="14.25" hidden="1" customHeight="1" x14ac:dyDescent="0.25">
      <c r="A455" s="118">
        <f ca="1">'патриотика0,3664'!A505</f>
        <v>0</v>
      </c>
      <c r="B455" s="79" t="s">
        <v>84</v>
      </c>
      <c r="C455" s="205"/>
      <c r="D455" s="159">
        <f>PRODUCT(Лист1!G196,$A$235)</f>
        <v>0.26719999999999999</v>
      </c>
      <c r="E455" s="326">
        <f>Лист1!H196</f>
        <v>0</v>
      </c>
      <c r="F455" s="307">
        <f t="shared" si="16"/>
        <v>0</v>
      </c>
      <c r="G455" s="158"/>
      <c r="H455" s="6"/>
      <c r="I455" s="6"/>
      <c r="J455" s="133"/>
      <c r="K455" s="108"/>
      <c r="L455" s="134"/>
    </row>
    <row r="456" spans="1:12" ht="14.25" hidden="1" customHeight="1" x14ac:dyDescent="0.25">
      <c r="A456" s="118">
        <f ca="1">'патриотика0,3664'!A506</f>
        <v>0</v>
      </c>
      <c r="B456" s="79" t="s">
        <v>84</v>
      </c>
      <c r="C456" s="205"/>
      <c r="D456" s="159">
        <f>PRODUCT(Лист1!G197,$A$235)</f>
        <v>0.26719999999999999</v>
      </c>
      <c r="E456" s="326">
        <f>Лист1!H197</f>
        <v>0</v>
      </c>
      <c r="F456" s="307">
        <f t="shared" si="16"/>
        <v>0</v>
      </c>
      <c r="G456" s="158"/>
      <c r="H456" s="6"/>
      <c r="I456" s="6"/>
      <c r="J456" s="133"/>
      <c r="K456" s="108"/>
      <c r="L456" s="134"/>
    </row>
    <row r="457" spans="1:12" ht="14.25" hidden="1" customHeight="1" x14ac:dyDescent="0.25">
      <c r="A457" s="118">
        <f ca="1">'патриотика0,3664'!A507</f>
        <v>0</v>
      </c>
      <c r="B457" s="79" t="s">
        <v>84</v>
      </c>
      <c r="C457" s="205"/>
      <c r="D457" s="159">
        <f>PRODUCT(Лист1!G198,$A$235)</f>
        <v>0.26719999999999999</v>
      </c>
      <c r="E457" s="326">
        <f>Лист1!H198</f>
        <v>0</v>
      </c>
      <c r="F457" s="307">
        <f t="shared" si="16"/>
        <v>0</v>
      </c>
      <c r="G457" s="158"/>
      <c r="H457" s="6"/>
      <c r="I457" s="6"/>
      <c r="J457" s="133"/>
      <c r="K457" s="108"/>
      <c r="L457" s="134"/>
    </row>
    <row r="458" spans="1:12" ht="14.25" hidden="1" customHeight="1" x14ac:dyDescent="0.25">
      <c r="A458" s="118">
        <f ca="1">'патриотика0,3664'!A508</f>
        <v>0</v>
      </c>
      <c r="B458" s="79" t="s">
        <v>84</v>
      </c>
      <c r="C458" s="205"/>
      <c r="D458" s="159">
        <f>PRODUCT(Лист1!G199,$A$235)</f>
        <v>0.26719999999999999</v>
      </c>
      <c r="E458" s="326">
        <f>Лист1!H199</f>
        <v>0</v>
      </c>
      <c r="F458" s="307">
        <f t="shared" si="16"/>
        <v>0</v>
      </c>
      <c r="G458" s="158"/>
      <c r="H458" s="6"/>
      <c r="I458" s="6"/>
      <c r="J458" s="133"/>
      <c r="K458" s="108"/>
      <c r="L458" s="134"/>
    </row>
    <row r="459" spans="1:12" ht="14.25" hidden="1" customHeight="1" x14ac:dyDescent="0.25">
      <c r="A459" s="118">
        <f ca="1">'патриотика0,3664'!A509</f>
        <v>0</v>
      </c>
      <c r="B459" s="79" t="s">
        <v>84</v>
      </c>
      <c r="C459" s="205"/>
      <c r="D459" s="159">
        <f>PRODUCT(Лист1!G200,$A$235)</f>
        <v>0.26719999999999999</v>
      </c>
      <c r="E459" s="326">
        <f>Лист1!H200</f>
        <v>0</v>
      </c>
      <c r="F459" s="307">
        <f t="shared" si="16"/>
        <v>0</v>
      </c>
      <c r="G459" s="158"/>
      <c r="H459" s="6"/>
      <c r="I459" s="6"/>
      <c r="J459" s="133"/>
      <c r="K459" s="108"/>
      <c r="L459" s="134"/>
    </row>
    <row r="460" spans="1:12" ht="14.25" hidden="1" customHeight="1" x14ac:dyDescent="0.25">
      <c r="A460" s="118">
        <f ca="1">'патриотика0,3664'!A510</f>
        <v>0</v>
      </c>
      <c r="B460" s="79" t="s">
        <v>84</v>
      </c>
      <c r="C460" s="205"/>
      <c r="D460" s="159">
        <f>PRODUCT(Лист1!G201,$A$235)</f>
        <v>0.26719999999999999</v>
      </c>
      <c r="E460" s="326">
        <f>Лист1!H201</f>
        <v>0</v>
      </c>
      <c r="F460" s="307">
        <f t="shared" si="16"/>
        <v>0</v>
      </c>
      <c r="G460" s="158"/>
      <c r="H460" s="6"/>
      <c r="I460" s="6"/>
      <c r="J460" s="133"/>
      <c r="K460" s="108"/>
      <c r="L460" s="134"/>
    </row>
    <row r="461" spans="1:12" ht="14.25" hidden="1" customHeight="1" x14ac:dyDescent="0.25">
      <c r="A461" s="118">
        <f ca="1">'патриотика0,3664'!A511</f>
        <v>0</v>
      </c>
      <c r="B461" s="79" t="s">
        <v>84</v>
      </c>
      <c r="C461" s="205"/>
      <c r="D461" s="159">
        <f>PRODUCT(Лист1!G202,$A$235)</f>
        <v>0.26719999999999999</v>
      </c>
      <c r="E461" s="326">
        <f>Лист1!H202</f>
        <v>0</v>
      </c>
      <c r="F461" s="307">
        <f t="shared" si="16"/>
        <v>0</v>
      </c>
      <c r="G461" s="158"/>
      <c r="H461" s="6"/>
      <c r="I461" s="6"/>
      <c r="J461" s="133"/>
      <c r="K461" s="108"/>
      <c r="L461" s="134"/>
    </row>
    <row r="462" spans="1:12" ht="15.75" hidden="1" x14ac:dyDescent="0.25">
      <c r="A462" s="118">
        <f ca="1">'патриотика0,3664'!A512</f>
        <v>0</v>
      </c>
      <c r="B462" s="79" t="s">
        <v>84</v>
      </c>
      <c r="C462" s="205"/>
      <c r="D462" s="159">
        <f>PRODUCT(Лист1!G203,$A$235)</f>
        <v>0.26719999999999999</v>
      </c>
      <c r="E462" s="326">
        <f>Лист1!H203</f>
        <v>0</v>
      </c>
      <c r="F462" s="307">
        <f t="shared" si="16"/>
        <v>0</v>
      </c>
      <c r="G462" s="158"/>
      <c r="H462" s="6"/>
      <c r="I462" s="6"/>
      <c r="J462" s="133"/>
      <c r="K462" s="108"/>
      <c r="L462" s="134"/>
    </row>
    <row r="463" spans="1:12" ht="15.75" hidden="1" x14ac:dyDescent="0.25">
      <c r="A463" s="118">
        <f ca="1">'патриотика0,3664'!A513</f>
        <v>0</v>
      </c>
      <c r="B463" s="79" t="s">
        <v>84</v>
      </c>
      <c r="C463" s="205"/>
      <c r="D463" s="159">
        <f>PRODUCT(Лист1!G204,$A$235)</f>
        <v>0.26719999999999999</v>
      </c>
      <c r="E463" s="326">
        <f>Лист1!H204</f>
        <v>0</v>
      </c>
      <c r="F463" s="307">
        <f t="shared" si="16"/>
        <v>0</v>
      </c>
      <c r="G463" s="158"/>
      <c r="H463" s="6"/>
      <c r="I463" s="6"/>
      <c r="J463" s="133"/>
      <c r="K463" s="108"/>
      <c r="L463" s="134"/>
    </row>
    <row r="464" spans="1:12" ht="15.75" hidden="1" x14ac:dyDescent="0.25">
      <c r="A464" s="118">
        <f ca="1">'патриотика0,3664'!A514</f>
        <v>0</v>
      </c>
      <c r="B464" s="79" t="s">
        <v>84</v>
      </c>
      <c r="C464" s="205"/>
      <c r="D464" s="159">
        <f>PRODUCT(Лист1!G205,$A$235)</f>
        <v>0.26719999999999999</v>
      </c>
      <c r="E464" s="326">
        <f>Лист1!H205</f>
        <v>0</v>
      </c>
      <c r="F464" s="307">
        <f t="shared" si="16"/>
        <v>0</v>
      </c>
      <c r="G464" s="158"/>
      <c r="H464" s="6"/>
      <c r="I464" s="6"/>
      <c r="J464" s="133"/>
      <c r="K464" s="108"/>
      <c r="L464" s="134"/>
    </row>
    <row r="465" spans="1:12" ht="15.75" hidden="1" x14ac:dyDescent="0.25">
      <c r="A465" s="118">
        <f ca="1">'патриотика0,3664'!A515</f>
        <v>0</v>
      </c>
      <c r="B465" s="79" t="s">
        <v>84</v>
      </c>
      <c r="C465" s="205"/>
      <c r="D465" s="159">
        <f>PRODUCT(Лист1!G206,$A$235)</f>
        <v>0.26719999999999999</v>
      </c>
      <c r="E465" s="326">
        <f>Лист1!H206</f>
        <v>0</v>
      </c>
      <c r="F465" s="307">
        <f t="shared" si="16"/>
        <v>0</v>
      </c>
      <c r="G465" s="158"/>
      <c r="H465" s="6"/>
      <c r="I465" s="6"/>
      <c r="J465" s="133"/>
      <c r="K465" s="108"/>
      <c r="L465" s="134"/>
    </row>
    <row r="466" spans="1:12" ht="15.75" hidden="1" x14ac:dyDescent="0.25">
      <c r="A466" s="118">
        <f ca="1">'патриотика0,3664'!A516</f>
        <v>0</v>
      </c>
      <c r="B466" s="79" t="s">
        <v>84</v>
      </c>
      <c r="C466" s="205"/>
      <c r="D466" s="159">
        <f>PRODUCT(Лист1!G207,$A$235)</f>
        <v>0.26719999999999999</v>
      </c>
      <c r="E466" s="326">
        <f>Лист1!H207</f>
        <v>0</v>
      </c>
      <c r="F466" s="307">
        <f t="shared" si="16"/>
        <v>0</v>
      </c>
      <c r="G466" s="158"/>
      <c r="H466" s="6"/>
      <c r="I466" s="6"/>
      <c r="J466" s="133"/>
      <c r="K466" s="108"/>
      <c r="L466" s="134"/>
    </row>
    <row r="467" spans="1:12" ht="15.75" hidden="1" x14ac:dyDescent="0.25">
      <c r="A467" s="118">
        <f ca="1">'патриотика0,3664'!A517</f>
        <v>0</v>
      </c>
      <c r="B467" s="79" t="s">
        <v>84</v>
      </c>
      <c r="C467" s="205"/>
      <c r="D467" s="159">
        <f>PRODUCT(Лист1!G208,$A$235)</f>
        <v>0.26719999999999999</v>
      </c>
      <c r="E467" s="326">
        <f>Лист1!H208</f>
        <v>0</v>
      </c>
      <c r="F467" s="307">
        <f t="shared" si="16"/>
        <v>0</v>
      </c>
      <c r="G467" s="158"/>
      <c r="H467" s="6"/>
      <c r="I467" s="6"/>
      <c r="J467" s="133"/>
      <c r="K467" s="108"/>
      <c r="L467" s="134"/>
    </row>
    <row r="468" spans="1:12" ht="15.75" hidden="1" x14ac:dyDescent="0.25">
      <c r="A468" s="118">
        <f ca="1">'патриотика0,3664'!A518</f>
        <v>0</v>
      </c>
      <c r="B468" s="79" t="s">
        <v>84</v>
      </c>
      <c r="C468" s="205"/>
      <c r="D468" s="159">
        <f>PRODUCT(Лист1!G209,$A$235)</f>
        <v>0.26719999999999999</v>
      </c>
      <c r="E468" s="326">
        <f>Лист1!H209</f>
        <v>0</v>
      </c>
      <c r="F468" s="307">
        <f t="shared" si="16"/>
        <v>0</v>
      </c>
      <c r="G468" s="158"/>
      <c r="H468" s="6"/>
      <c r="I468" s="6"/>
      <c r="J468" s="133"/>
      <c r="K468" s="108"/>
      <c r="L468" s="134"/>
    </row>
    <row r="469" spans="1:12" ht="15.75" hidden="1" x14ac:dyDescent="0.25">
      <c r="A469" s="118">
        <f ca="1">'патриотика0,3664'!A519</f>
        <v>0</v>
      </c>
      <c r="B469" s="79" t="s">
        <v>84</v>
      </c>
      <c r="C469" s="205"/>
      <c r="D469" s="159">
        <f>PRODUCT(Лист1!G210,$A$235)</f>
        <v>0.26719999999999999</v>
      </c>
      <c r="E469" s="326">
        <f>Лист1!H210</f>
        <v>0</v>
      </c>
      <c r="F469" s="307">
        <f t="shared" si="16"/>
        <v>0</v>
      </c>
      <c r="G469" s="158"/>
      <c r="H469" s="6"/>
      <c r="I469" s="6"/>
      <c r="J469" s="133"/>
      <c r="K469" s="108"/>
      <c r="L469" s="134"/>
    </row>
    <row r="470" spans="1:12" ht="15.75" hidden="1" x14ac:dyDescent="0.25">
      <c r="A470" s="118">
        <f ca="1">'патриотика0,3664'!A520</f>
        <v>0</v>
      </c>
      <c r="B470" s="79" t="s">
        <v>84</v>
      </c>
      <c r="C470" s="205"/>
      <c r="D470" s="159">
        <f>PRODUCT(Лист1!G211,$A$235)</f>
        <v>0.26719999999999999</v>
      </c>
      <c r="E470" s="326">
        <f>Лист1!H211</f>
        <v>0</v>
      </c>
      <c r="F470" s="307">
        <f t="shared" si="16"/>
        <v>0</v>
      </c>
      <c r="G470" s="158"/>
      <c r="H470" s="6"/>
      <c r="I470" s="6"/>
      <c r="J470" s="133"/>
      <c r="K470" s="108"/>
      <c r="L470" s="134"/>
    </row>
    <row r="471" spans="1:12" ht="15.75" hidden="1" x14ac:dyDescent="0.25">
      <c r="A471" s="118">
        <f ca="1">'патриотика0,3664'!A521</f>
        <v>0</v>
      </c>
      <c r="B471" s="79" t="s">
        <v>84</v>
      </c>
      <c r="C471" s="205"/>
      <c r="D471" s="159">
        <f>PRODUCT(Лист1!G212,$A$235)</f>
        <v>0.26719999999999999</v>
      </c>
      <c r="E471" s="326">
        <f>Лист1!H212</f>
        <v>0</v>
      </c>
      <c r="F471" s="307">
        <f t="shared" si="16"/>
        <v>0</v>
      </c>
      <c r="G471" s="158"/>
      <c r="H471" s="6"/>
      <c r="I471" s="6"/>
      <c r="J471" s="133"/>
      <c r="K471" s="108"/>
      <c r="L471" s="134"/>
    </row>
    <row r="472" spans="1:12" ht="15.75" hidden="1" x14ac:dyDescent="0.25">
      <c r="A472" s="118">
        <f ca="1">'патриотика0,3664'!A522</f>
        <v>0</v>
      </c>
      <c r="B472" s="79" t="s">
        <v>84</v>
      </c>
      <c r="C472" s="205"/>
      <c r="D472" s="159">
        <f>PRODUCT(Лист1!G213,$A$235)</f>
        <v>0.26719999999999999</v>
      </c>
      <c r="E472" s="326">
        <f>Лист1!H213</f>
        <v>0</v>
      </c>
      <c r="F472" s="307">
        <f t="shared" si="16"/>
        <v>0</v>
      </c>
      <c r="G472" s="158"/>
      <c r="H472" s="6"/>
      <c r="I472" s="6"/>
      <c r="J472" s="133"/>
      <c r="K472" s="108"/>
      <c r="L472" s="134"/>
    </row>
    <row r="473" spans="1:12" ht="15.75" hidden="1" x14ac:dyDescent="0.25">
      <c r="A473" s="118">
        <f ca="1">'патриотика0,3664'!A523</f>
        <v>0</v>
      </c>
      <c r="B473" s="79" t="s">
        <v>84</v>
      </c>
      <c r="C473" s="205"/>
      <c r="D473" s="159">
        <f>PRODUCT(Лист1!G214,$A$235)</f>
        <v>0.26719999999999999</v>
      </c>
      <c r="E473" s="326">
        <f>Лист1!H214</f>
        <v>0</v>
      </c>
      <c r="F473" s="307">
        <f t="shared" si="16"/>
        <v>0</v>
      </c>
      <c r="G473" s="158"/>
      <c r="H473" s="6"/>
      <c r="I473" s="6"/>
      <c r="J473" s="133"/>
      <c r="K473" s="108"/>
      <c r="L473" s="134"/>
    </row>
    <row r="474" spans="1:12" ht="15.75" hidden="1" x14ac:dyDescent="0.25">
      <c r="A474" s="118">
        <f ca="1">'патриотика0,3664'!A524</f>
        <v>0</v>
      </c>
      <c r="B474" s="79" t="s">
        <v>84</v>
      </c>
      <c r="C474" s="205"/>
      <c r="D474" s="159">
        <f>PRODUCT(Лист1!G215,$A$235)</f>
        <v>0.26719999999999999</v>
      </c>
      <c r="E474" s="326">
        <f>Лист1!H215</f>
        <v>0</v>
      </c>
      <c r="F474" s="307">
        <f t="shared" si="16"/>
        <v>0</v>
      </c>
      <c r="G474" s="158"/>
      <c r="H474" s="6"/>
      <c r="I474" s="6"/>
      <c r="J474" s="133"/>
      <c r="K474" s="108"/>
      <c r="L474" s="134"/>
    </row>
    <row r="475" spans="1:12" ht="15.75" hidden="1" x14ac:dyDescent="0.25">
      <c r="A475" s="118">
        <f ca="1">'патриотика0,3664'!A525</f>
        <v>0</v>
      </c>
      <c r="B475" s="79" t="s">
        <v>84</v>
      </c>
      <c r="C475" s="205"/>
      <c r="D475" s="159">
        <f>PRODUCT(Лист1!G216,$A$235)</f>
        <v>0.26719999999999999</v>
      </c>
      <c r="E475" s="326">
        <f>Лист1!H216</f>
        <v>0</v>
      </c>
      <c r="F475" s="307">
        <f t="shared" si="16"/>
        <v>0</v>
      </c>
      <c r="G475" s="158"/>
      <c r="H475" s="6"/>
      <c r="I475" s="6"/>
      <c r="J475" s="133"/>
      <c r="K475" s="108"/>
      <c r="L475" s="134"/>
    </row>
    <row r="476" spans="1:12" ht="15.75" hidden="1" x14ac:dyDescent="0.25">
      <c r="A476" s="118">
        <f ca="1">'патриотика0,3664'!A526</f>
        <v>0</v>
      </c>
      <c r="B476" s="79" t="s">
        <v>84</v>
      </c>
      <c r="C476" s="205"/>
      <c r="D476" s="159">
        <f>PRODUCT(Лист1!G217,$A$235)</f>
        <v>0.26719999999999999</v>
      </c>
      <c r="E476" s="326">
        <f>Лист1!H217</f>
        <v>0</v>
      </c>
      <c r="F476" s="307">
        <f t="shared" si="16"/>
        <v>0</v>
      </c>
      <c r="G476" s="158"/>
      <c r="H476" s="6"/>
      <c r="I476" s="6"/>
      <c r="J476" s="133"/>
      <c r="K476" s="108"/>
      <c r="L476" s="134"/>
    </row>
    <row r="477" spans="1:12" ht="15.75" hidden="1" x14ac:dyDescent="0.25">
      <c r="A477" s="118">
        <f ca="1">'патриотика0,3664'!A527</f>
        <v>0</v>
      </c>
      <c r="B477" s="79" t="s">
        <v>84</v>
      </c>
      <c r="C477" s="205"/>
      <c r="D477" s="159">
        <f>PRODUCT(Лист1!G218,$A$235)</f>
        <v>0.26719999999999999</v>
      </c>
      <c r="E477" s="326">
        <f>Лист1!H218</f>
        <v>0</v>
      </c>
      <c r="F477" s="307">
        <f t="shared" si="16"/>
        <v>0</v>
      </c>
      <c r="G477" s="158"/>
      <c r="H477" s="6"/>
      <c r="I477" s="6"/>
      <c r="J477" s="133"/>
      <c r="K477" s="108"/>
      <c r="L477" s="134"/>
    </row>
    <row r="478" spans="1:12" ht="15.75" hidden="1" x14ac:dyDescent="0.25">
      <c r="A478" s="118">
        <f ca="1">'патриотика0,3664'!A528</f>
        <v>0</v>
      </c>
      <c r="B478" s="79" t="s">
        <v>84</v>
      </c>
      <c r="C478" s="205"/>
      <c r="D478" s="159">
        <f>PRODUCT(Лист1!G219,$A$235)</f>
        <v>0.26719999999999999</v>
      </c>
      <c r="E478" s="326">
        <f>Лист1!H219</f>
        <v>0</v>
      </c>
      <c r="F478" s="307">
        <f t="shared" si="16"/>
        <v>0</v>
      </c>
      <c r="G478" s="158"/>
      <c r="H478" s="6"/>
      <c r="I478" s="6"/>
      <c r="J478" s="133"/>
      <c r="K478" s="108"/>
      <c r="L478" s="134"/>
    </row>
    <row r="479" spans="1:12" ht="15.75" hidden="1" x14ac:dyDescent="0.25">
      <c r="A479" s="118">
        <f ca="1">'патриотика0,3664'!A529</f>
        <v>0</v>
      </c>
      <c r="B479" s="79" t="s">
        <v>84</v>
      </c>
      <c r="C479" s="205"/>
      <c r="D479" s="159">
        <f>PRODUCT(Лист1!G220,$A$235)</f>
        <v>0.26719999999999999</v>
      </c>
      <c r="E479" s="326">
        <f>Лист1!H220</f>
        <v>0</v>
      </c>
      <c r="F479" s="307">
        <f t="shared" si="16"/>
        <v>0</v>
      </c>
      <c r="G479" s="158"/>
      <c r="H479" s="6"/>
      <c r="I479" s="6"/>
      <c r="J479" s="133"/>
      <c r="K479" s="108"/>
      <c r="L479" s="134"/>
    </row>
    <row r="480" spans="1:12" ht="15.75" hidden="1" x14ac:dyDescent="0.25">
      <c r="A480" s="118">
        <f ca="1">'патриотика0,3664'!A530</f>
        <v>0</v>
      </c>
      <c r="B480" s="79" t="s">
        <v>84</v>
      </c>
      <c r="C480" s="205"/>
      <c r="D480" s="159">
        <f>PRODUCT(Лист1!G221,$A$235)</f>
        <v>0.26719999999999999</v>
      </c>
      <c r="E480" s="326">
        <f>Лист1!H221</f>
        <v>0</v>
      </c>
      <c r="F480" s="307">
        <f t="shared" si="16"/>
        <v>0</v>
      </c>
      <c r="G480" s="158"/>
      <c r="H480" s="6"/>
      <c r="I480" s="6"/>
      <c r="J480" s="133"/>
      <c r="K480" s="108"/>
      <c r="L480" s="134"/>
    </row>
    <row r="481" spans="1:12" ht="15.75" hidden="1" x14ac:dyDescent="0.25">
      <c r="A481" s="118">
        <f ca="1">'патриотика0,3664'!A531</f>
        <v>0</v>
      </c>
      <c r="B481" s="79" t="s">
        <v>84</v>
      </c>
      <c r="C481" s="205"/>
      <c r="D481" s="159">
        <f>PRODUCT(Лист1!G222,$A$235)</f>
        <v>0.26719999999999999</v>
      </c>
      <c r="E481" s="326">
        <f>Лист1!H222</f>
        <v>0</v>
      </c>
      <c r="F481" s="307">
        <f t="shared" si="16"/>
        <v>0</v>
      </c>
      <c r="G481" s="158"/>
      <c r="H481" s="6"/>
      <c r="I481" s="6"/>
      <c r="J481" s="133"/>
      <c r="K481" s="108"/>
      <c r="L481" s="134"/>
    </row>
    <row r="482" spans="1:12" ht="15.75" hidden="1" x14ac:dyDescent="0.25">
      <c r="A482" s="118">
        <f ca="1">'патриотика0,3664'!A532</f>
        <v>0</v>
      </c>
      <c r="B482" s="79" t="s">
        <v>84</v>
      </c>
      <c r="C482" s="205"/>
      <c r="D482" s="159">
        <f>PRODUCT(Лист1!G223,$A$235)</f>
        <v>0.26719999999999999</v>
      </c>
      <c r="E482" s="326">
        <f>Лист1!H223</f>
        <v>0</v>
      </c>
      <c r="F482" s="307">
        <f t="shared" si="16"/>
        <v>0</v>
      </c>
      <c r="G482" s="158"/>
      <c r="H482" s="6"/>
      <c r="I482" s="6"/>
      <c r="J482" s="133"/>
      <c r="K482" s="108"/>
      <c r="L482" s="134"/>
    </row>
    <row r="483" spans="1:12" ht="15.75" hidden="1" x14ac:dyDescent="0.25">
      <c r="A483" s="118">
        <f ca="1">'патриотика0,3664'!A533</f>
        <v>0</v>
      </c>
      <c r="B483" s="79" t="s">
        <v>84</v>
      </c>
      <c r="C483" s="205"/>
      <c r="D483" s="159">
        <f>PRODUCT(Лист1!G224,$A$235)</f>
        <v>0.26719999999999999</v>
      </c>
      <c r="E483" s="326">
        <f>Лист1!H224</f>
        <v>0</v>
      </c>
      <c r="F483" s="307">
        <f t="shared" si="16"/>
        <v>0</v>
      </c>
      <c r="G483" s="158"/>
      <c r="H483" s="6"/>
      <c r="I483" s="6"/>
      <c r="J483" s="133"/>
      <c r="K483" s="108"/>
      <c r="L483" s="134"/>
    </row>
    <row r="484" spans="1:12" ht="15.75" hidden="1" x14ac:dyDescent="0.25">
      <c r="A484" s="118">
        <f ca="1">'патриотика0,3664'!A534</f>
        <v>0</v>
      </c>
      <c r="B484" s="79" t="s">
        <v>84</v>
      </c>
      <c r="C484" s="205"/>
      <c r="D484" s="159">
        <f>PRODUCT(Лист1!G225,$A$235)</f>
        <v>0.26719999999999999</v>
      </c>
      <c r="E484" s="326">
        <f>Лист1!H225</f>
        <v>0</v>
      </c>
      <c r="F484" s="307">
        <f t="shared" si="16"/>
        <v>0</v>
      </c>
      <c r="G484" s="158"/>
      <c r="H484" s="6"/>
      <c r="I484" s="6"/>
      <c r="J484" s="133"/>
      <c r="K484" s="108"/>
      <c r="L484" s="134"/>
    </row>
    <row r="485" spans="1:12" ht="15.75" hidden="1" x14ac:dyDescent="0.25">
      <c r="A485" s="118">
        <f ca="1">'патриотика0,3664'!A535</f>
        <v>0</v>
      </c>
      <c r="B485" s="79" t="s">
        <v>84</v>
      </c>
      <c r="C485" s="205"/>
      <c r="D485" s="159">
        <f>PRODUCT(Лист1!G226,$A$235)</f>
        <v>0.26719999999999999</v>
      </c>
      <c r="E485" s="326">
        <f>Лист1!H226</f>
        <v>0</v>
      </c>
      <c r="F485" s="307">
        <f t="shared" si="16"/>
        <v>0</v>
      </c>
      <c r="G485" s="158"/>
      <c r="H485" s="6"/>
      <c r="I485" s="6"/>
      <c r="J485" s="133"/>
      <c r="K485" s="108"/>
      <c r="L485" s="134"/>
    </row>
    <row r="486" spans="1:12" ht="18.75" x14ac:dyDescent="0.25">
      <c r="A486" s="711" t="s">
        <v>31</v>
      </c>
      <c r="B486" s="712"/>
      <c r="C486" s="712"/>
      <c r="D486" s="712"/>
      <c r="E486" s="713"/>
      <c r="F486" s="268">
        <f>SUM(F239:F485)</f>
        <v>151952.63398399999</v>
      </c>
      <c r="G486" s="158"/>
      <c r="H486" s="6"/>
      <c r="I486" s="6"/>
    </row>
    <row r="487" spans="1:12" ht="15.75" x14ac:dyDescent="0.25">
      <c r="A487" s="6"/>
      <c r="B487" s="6"/>
      <c r="C487" s="6"/>
      <c r="D487" s="6"/>
      <c r="E487" s="158"/>
      <c r="F487" s="6"/>
      <c r="G487" s="158"/>
      <c r="H487" s="6"/>
      <c r="I487" s="6"/>
    </row>
    <row r="488" spans="1:12" ht="15.75" x14ac:dyDescent="0.25">
      <c r="A488" s="6"/>
      <c r="B488" s="6"/>
      <c r="C488" s="6"/>
      <c r="D488" s="6"/>
      <c r="E488" s="6"/>
      <c r="F488" s="6"/>
    </row>
  </sheetData>
  <autoFilter ref="A237:I401" xr:uid="{00000000-0009-0000-0000-000007000000}"/>
  <mergeCells count="153">
    <mergeCell ref="A18:B18"/>
    <mergeCell ref="B55:B56"/>
    <mergeCell ref="B34:C34"/>
    <mergeCell ref="A134:F134"/>
    <mergeCell ref="G45:G46"/>
    <mergeCell ref="A160:F160"/>
    <mergeCell ref="I137:I139"/>
    <mergeCell ref="A140:A141"/>
    <mergeCell ref="B140:B141"/>
    <mergeCell ref="D140:D141"/>
    <mergeCell ref="E140:E141"/>
    <mergeCell ref="F140:F141"/>
    <mergeCell ref="G140:G141"/>
    <mergeCell ref="I140:I141"/>
    <mergeCell ref="A146:F146"/>
    <mergeCell ref="D150:F150"/>
    <mergeCell ref="A42:F42"/>
    <mergeCell ref="A45:B46"/>
    <mergeCell ref="D45:D46"/>
    <mergeCell ref="A135:H135"/>
    <mergeCell ref="B137:B139"/>
    <mergeCell ref="D137:D139"/>
    <mergeCell ref="E137:F137"/>
    <mergeCell ref="G137:G139"/>
    <mergeCell ref="A4:E4"/>
    <mergeCell ref="A5:E5"/>
    <mergeCell ref="A6:E6"/>
    <mergeCell ref="A7:E7"/>
    <mergeCell ref="A15:F15"/>
    <mergeCell ref="A17:F17"/>
    <mergeCell ref="D8:E8"/>
    <mergeCell ref="D9:E9"/>
    <mergeCell ref="D10:E10"/>
    <mergeCell ref="D11:E11"/>
    <mergeCell ref="D12:E12"/>
    <mergeCell ref="D13:E13"/>
    <mergeCell ref="A14:I14"/>
    <mergeCell ref="G127:G128"/>
    <mergeCell ref="H127:H128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F55:F56"/>
    <mergeCell ref="A35:H35"/>
    <mergeCell ref="A36:A38"/>
    <mergeCell ref="B36:C38"/>
    <mergeCell ref="D36:E36"/>
    <mergeCell ref="D37:D38"/>
    <mergeCell ref="E37:E38"/>
    <mergeCell ref="F37:F38"/>
    <mergeCell ref="B39:C39"/>
    <mergeCell ref="B40:C40"/>
    <mergeCell ref="B41:C41"/>
    <mergeCell ref="B31:C31"/>
    <mergeCell ref="B33:C33"/>
    <mergeCell ref="A131:B131"/>
    <mergeCell ref="A133:B133"/>
    <mergeCell ref="A132:B132"/>
    <mergeCell ref="A48:B48"/>
    <mergeCell ref="A129:B129"/>
    <mergeCell ref="A130:B130"/>
    <mergeCell ref="A183:B183"/>
    <mergeCell ref="A162:A163"/>
    <mergeCell ref="B162:B163"/>
    <mergeCell ref="B153:C153"/>
    <mergeCell ref="A149:H149"/>
    <mergeCell ref="A150:A152"/>
    <mergeCell ref="B150:C152"/>
    <mergeCell ref="D151:D152"/>
    <mergeCell ref="E151:E152"/>
    <mergeCell ref="F151:F152"/>
    <mergeCell ref="A125:F125"/>
    <mergeCell ref="A127:B128"/>
    <mergeCell ref="D127:D128"/>
    <mergeCell ref="A49:B49"/>
    <mergeCell ref="A50:B50"/>
    <mergeCell ref="A52:B52"/>
    <mergeCell ref="A53:F53"/>
    <mergeCell ref="D162:D163"/>
    <mergeCell ref="E162:E163"/>
    <mergeCell ref="F162:F163"/>
    <mergeCell ref="A187:F187"/>
    <mergeCell ref="A189:A190"/>
    <mergeCell ref="B189:B190"/>
    <mergeCell ref="D189:D190"/>
    <mergeCell ref="E189:E190"/>
    <mergeCell ref="A177:F177"/>
    <mergeCell ref="E180:E181"/>
    <mergeCell ref="F180:F181"/>
    <mergeCell ref="G200:G201"/>
    <mergeCell ref="A205:F205"/>
    <mergeCell ref="A206:F206"/>
    <mergeCell ref="A208:A209"/>
    <mergeCell ref="B208:B209"/>
    <mergeCell ref="D208:D209"/>
    <mergeCell ref="F189:F190"/>
    <mergeCell ref="A171:E171"/>
    <mergeCell ref="E208:E209"/>
    <mergeCell ref="F208:F209"/>
    <mergeCell ref="A200:A201"/>
    <mergeCell ref="B200:B201"/>
    <mergeCell ref="D200:D201"/>
    <mergeCell ref="E200:E201"/>
    <mergeCell ref="F200:F201"/>
    <mergeCell ref="A184:B184"/>
    <mergeCell ref="A185:B185"/>
    <mergeCell ref="A186:B186"/>
    <mergeCell ref="A198:F198"/>
    <mergeCell ref="G189:G190"/>
    <mergeCell ref="A180:B181"/>
    <mergeCell ref="D180:D181"/>
    <mergeCell ref="G180:G181"/>
    <mergeCell ref="A182:B182"/>
    <mergeCell ref="A486:E486"/>
    <mergeCell ref="A197:F197"/>
    <mergeCell ref="A233:E233"/>
    <mergeCell ref="A234:F234"/>
    <mergeCell ref="A235:F235"/>
    <mergeCell ref="A236:A237"/>
    <mergeCell ref="B236:B237"/>
    <mergeCell ref="D236:D237"/>
    <mergeCell ref="E236:E237"/>
    <mergeCell ref="F236:F237"/>
    <mergeCell ref="A1:I1"/>
    <mergeCell ref="E127:E128"/>
    <mergeCell ref="F127:F128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C55:C56"/>
    <mergeCell ref="D55:D56"/>
    <mergeCell ref="E55:E56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124" max="9" man="1"/>
    <brk id="197" max="8" man="1"/>
    <brk id="302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87" t="s">
        <v>71</v>
      </c>
      <c r="B1" s="787"/>
      <c r="C1" s="787"/>
      <c r="D1" s="787"/>
      <c r="E1" s="787"/>
      <c r="F1" s="787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47.25" x14ac:dyDescent="0.25">
      <c r="A3" s="13" t="s">
        <v>60</v>
      </c>
      <c r="B3" s="14" t="s">
        <v>2</v>
      </c>
      <c r="C3" s="14" t="s">
        <v>61</v>
      </c>
      <c r="D3" s="14" t="s">
        <v>62</v>
      </c>
      <c r="E3" s="13" t="s">
        <v>63</v>
      </c>
      <c r="F3" s="14" t="s">
        <v>64</v>
      </c>
      <c r="G3" s="13" t="s">
        <v>65</v>
      </c>
      <c r="H3" s="13" t="s">
        <v>66</v>
      </c>
      <c r="I3" s="24" t="s">
        <v>67</v>
      </c>
    </row>
    <row r="4" spans="1:9" ht="15.75" x14ac:dyDescent="0.25">
      <c r="A4" s="15" t="s">
        <v>72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[2]Лист1!D15</f>
        <v>Заведуюший</v>
      </c>
      <c r="B5" s="20">
        <f>[2]Лист1!E15</f>
        <v>1</v>
      </c>
      <c r="C5" s="20">
        <f>[2]Лист1!AD15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[2]Лист1!D16</f>
        <v>Ведущий специалист по работе с молодежью</v>
      </c>
      <c r="B6" s="20">
        <f>[2]Лист1!E16</f>
        <v>1</v>
      </c>
      <c r="C6" s="20">
        <f>[2]Лист1!AD16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[2]Лист1!D17</f>
        <v>Специалист по работе с молодежью, 1 кв. уровень</v>
      </c>
      <c r="B7" s="20">
        <f>[2]Лист1!E17</f>
        <v>4.5999999999999996</v>
      </c>
      <c r="C7" s="20">
        <f>[2]Лист1!AD17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[2]Лист1!D18</f>
        <v>Водитель автомобиля, 1 кв. уровень</v>
      </c>
      <c r="B8" s="20">
        <f>[2]Лист1!E18</f>
        <v>1</v>
      </c>
      <c r="C8" s="20">
        <f>[2]Лист1!AD18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[2]Лист1!D19</f>
        <v>Рабочий по комплексному обслуживанию здания</v>
      </c>
      <c r="B9" s="20">
        <f>[2]Лист1!E19</f>
        <v>0.5</v>
      </c>
      <c r="C9" s="20">
        <f>[2]Лист1!AD19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[2]Лист1!D20</f>
        <v>Уборщик служебных помещений, 1 кв. уровень</v>
      </c>
      <c r="B10" s="20">
        <f>[2]Лист1!E20</f>
        <v>1</v>
      </c>
      <c r="C10" s="20">
        <f>[2]Лист1!AD20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[2]Лист1!D21</f>
        <v xml:space="preserve">Сторож, 1 кв. уровень </v>
      </c>
      <c r="B11" s="20">
        <f>[2]Лист1!E21</f>
        <v>3</v>
      </c>
      <c r="C11" s="20">
        <f>[2]Лист1!AD21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[2]Лист1!D22</f>
        <v>19510</v>
      </c>
      <c r="B12" s="27">
        <f>[2]Лист1!E22</f>
        <v>12.1</v>
      </c>
      <c r="C12" s="27">
        <f>[2]Лист1!AD22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73</v>
      </c>
    </row>
    <row r="18" spans="1:9" x14ac:dyDescent="0.25">
      <c r="B18">
        <v>131569.758</v>
      </c>
      <c r="E18" t="s">
        <v>74</v>
      </c>
      <c r="F18" s="1">
        <v>63000</v>
      </c>
      <c r="H18">
        <v>277896</v>
      </c>
      <c r="I18" s="33" t="s">
        <v>75</v>
      </c>
    </row>
    <row r="19" spans="1:9" x14ac:dyDescent="0.25">
      <c r="E19" t="s">
        <v>76</v>
      </c>
      <c r="F19" s="1">
        <v>86158</v>
      </c>
      <c r="I19" t="s">
        <v>77</v>
      </c>
    </row>
    <row r="20" spans="1:9" x14ac:dyDescent="0.25">
      <c r="E20" t="s">
        <v>78</v>
      </c>
      <c r="F20" s="1">
        <f>F19-F18</f>
        <v>23158</v>
      </c>
      <c r="H20" s="26">
        <f>H17+H18+H19</f>
        <v>5487986.7800000003</v>
      </c>
      <c r="I20" t="s">
        <v>57</v>
      </c>
    </row>
    <row r="21" spans="1:9" x14ac:dyDescent="0.25">
      <c r="E21" t="s">
        <v>79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инновации+добровольчество0,3664</vt:lpstr>
      <vt:lpstr>Лист1</vt:lpstr>
      <vt:lpstr>натур показатели патриотика</vt:lpstr>
      <vt:lpstr>патриотика0,3664</vt:lpstr>
      <vt:lpstr>натур показатели таланты+инициа</vt:lpstr>
      <vt:lpstr>таланты+инициативы0,2672</vt:lpstr>
      <vt:lpstr>Лист3</vt:lpstr>
      <vt:lpstr>затраты!Область_печати</vt:lpstr>
      <vt:lpstr>'инновации+добровольчество0,3664'!Область_печати</vt:lpstr>
      <vt:lpstr>'патриотика0,3664'!Область_печати</vt:lpstr>
      <vt:lpstr>'таланты+инициативы0,2672'!Область_печати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2022-12-26T05:46:23Z</dcterms:modified>
</cp:coreProperties>
</file>